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0. IVV - MARÇO 2020\SINTESE ESTATISTICA\EXPORTAÇÃO\91. Março 2021\"/>
    </mc:Choice>
  </mc:AlternateContent>
  <xr:revisionPtr revIDLastSave="0" documentId="13_ncr:1_{F432CD33-B9DC-4DCF-9A5D-A1FE83CD8462}" xr6:coauthVersionLast="46" xr6:coauthVersionMax="46" xr10:uidLastSave="{00000000-0000-0000-0000-000000000000}"/>
  <bookViews>
    <workbookView xWindow="-120" yWindow="-120" windowWidth="21840" windowHeight="13140" activeTab="5" xr2:uid="{00000000-000D-0000-FFFF-FFFF00000000}"/>
  </bookViews>
  <sheets>
    <sheet name="Indice" sheetId="30" r:id="rId1"/>
    <sheet name="0" sheetId="32" r:id="rId2"/>
    <sheet name="1" sheetId="79" r:id="rId3"/>
    <sheet name="2" sheetId="60" r:id="rId4"/>
    <sheet name="3" sheetId="75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'1'!$A$1:$S$36</definedName>
    <definedName name="_xlnm.Print_Area" localSheetId="12">'11'!$A$1:$L$96</definedName>
    <definedName name="_xlnm.Print_Area" localSheetId="14">'13'!$A$1:$L$96</definedName>
    <definedName name="_xlnm.Print_Area" localSheetId="16">'15'!$A$1:$L$96</definedName>
    <definedName name="_xlnm.Print_Area" localSheetId="17">'16'!$A$1:$L$95</definedName>
    <definedName name="_xlnm.Print_Area" localSheetId="19">'18'!$A$1:$L$96</definedName>
    <definedName name="_xlnm.Print_Area" localSheetId="3">'2'!$A$1:$AQ$68</definedName>
    <definedName name="_xlnm.Print_Area" localSheetId="21">'20'!$A$1:$L$96</definedName>
    <definedName name="_xlnm.Print_Area" localSheetId="22">'21'!$A$1:$N$8</definedName>
    <definedName name="_xlnm.Print_Area" localSheetId="23">'22'!$A$1:$L$84</definedName>
    <definedName name="_xlnm.Print_Area" localSheetId="24">'23'!$A$1:$N$8</definedName>
    <definedName name="_xlnm.Print_Area" localSheetId="25">'24'!$A$1:$L$96</definedName>
    <definedName name="_xlnm.Print_Area" localSheetId="26">'25'!$A$1:$N$8</definedName>
    <definedName name="_xlnm.Print_Area" localSheetId="27">'26'!$A$1:$L$84</definedName>
    <definedName name="_xlnm.Print_Area" localSheetId="4">'3'!$A$1:$AQ$68</definedName>
    <definedName name="_xlnm.Print_Area" localSheetId="5">'4'!$A$1:$M$20</definedName>
    <definedName name="_xlnm.Print_Area" localSheetId="6">'5'!$A$1:$M$20</definedName>
    <definedName name="_xlnm.Print_Area" localSheetId="9">'8'!$A$1:$M$96</definedName>
    <definedName name="_xlnm.Print_Area" localSheetId="10">'9'!$A$1:$M$96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'11'!$A$1:$L$96</definedName>
    <definedName name="Z_D2454DF7_9151_402B_B9E4_208D72282370_.wvu.PrintArea" localSheetId="14" hidden="1">'13'!$A$1:$L$96</definedName>
    <definedName name="Z_D2454DF7_9151_402B_B9E4_208D72282370_.wvu.PrintArea" localSheetId="16" hidden="1">'15'!$A$1:$L$96</definedName>
    <definedName name="Z_D2454DF7_9151_402B_B9E4_208D72282370_.wvu.PrintArea" localSheetId="17" hidden="1">'16'!$A$1:$L$95</definedName>
    <definedName name="Z_D2454DF7_9151_402B_B9E4_208D72282370_.wvu.PrintArea" localSheetId="19" hidden="1">'18'!$A$1:$L$96</definedName>
    <definedName name="Z_D2454DF7_9151_402B_B9E4_208D72282370_.wvu.PrintArea" localSheetId="21" hidden="1">'20'!$A$1:$L$96</definedName>
    <definedName name="Z_D2454DF7_9151_402B_B9E4_208D72282370_.wvu.PrintArea" localSheetId="22" hidden="1">'21'!$A$1:$N$8</definedName>
    <definedName name="Z_D2454DF7_9151_402B_B9E4_208D72282370_.wvu.PrintArea" localSheetId="23" hidden="1">'22'!$A$1:$L$84</definedName>
    <definedName name="Z_D2454DF7_9151_402B_B9E4_208D72282370_.wvu.PrintArea" localSheetId="24" hidden="1">'23'!$A$1:$N$8</definedName>
    <definedName name="Z_D2454DF7_9151_402B_B9E4_208D72282370_.wvu.PrintArea" localSheetId="25" hidden="1">'24'!$A$1:$L$96</definedName>
    <definedName name="Z_D2454DF7_9151_402B_B9E4_208D72282370_.wvu.PrintArea" localSheetId="26" hidden="1">'25'!$A$1:$N$8</definedName>
    <definedName name="Z_D2454DF7_9151_402B_B9E4_208D72282370_.wvu.PrintArea" localSheetId="27" hidden="1">'26'!$A$1:$L$84</definedName>
    <definedName name="Z_D2454DF7_9151_402B_B9E4_208D72282370_.wvu.PrintArea" localSheetId="5" hidden="1">'4'!$A$1:$M$61</definedName>
    <definedName name="Z_D2454DF7_9151_402B_B9E4_208D72282370_.wvu.PrintArea" localSheetId="6" hidden="1">'5'!$A$1:$M$61</definedName>
    <definedName name="Z_D2454DF7_9151_402B_B9E4_208D72282370_.wvu.PrintArea" localSheetId="9" hidden="1">'8'!$A$1:$L$96</definedName>
    <definedName name="Z_D2454DF7_9151_402B_B9E4_208D72282370_.wvu.PrintArea" localSheetId="10" hidden="1">'9'!$A$1:$L$96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</workbook>
</file>

<file path=xl/calcChain.xml><?xml version="1.0" encoding="utf-8"?>
<calcChain xmlns="http://schemas.openxmlformats.org/spreadsheetml/2006/main">
  <c r="C7" i="2" l="1"/>
  <c r="G6" i="70"/>
  <c r="G6" i="68"/>
  <c r="G6" i="66"/>
  <c r="G6" i="48"/>
  <c r="G6" i="47"/>
  <c r="G6" i="83"/>
  <c r="G6" i="46"/>
  <c r="G6" i="81"/>
  <c r="G6" i="36"/>
  <c r="J92" i="83"/>
  <c r="K92" i="83"/>
  <c r="L92" i="83" s="1"/>
  <c r="J93" i="83"/>
  <c r="K93" i="83"/>
  <c r="L93" i="83" s="1"/>
  <c r="H92" i="83"/>
  <c r="H93" i="83"/>
  <c r="D92" i="83"/>
  <c r="D93" i="83"/>
  <c r="J74" i="83"/>
  <c r="K74" i="83"/>
  <c r="L74" i="83" s="1"/>
  <c r="H74" i="83"/>
  <c r="D74" i="83"/>
  <c r="J57" i="83"/>
  <c r="K57" i="83"/>
  <c r="H57" i="83"/>
  <c r="D57" i="83"/>
  <c r="O31" i="79"/>
  <c r="O9" i="79"/>
  <c r="O20" i="79"/>
  <c r="O29" i="79"/>
  <c r="O18" i="79"/>
  <c r="O7" i="79"/>
  <c r="AQ64" i="75"/>
  <c r="AP64" i="75"/>
  <c r="AP53" i="75"/>
  <c r="AQ53" i="75"/>
  <c r="AB64" i="75"/>
  <c r="M66" i="75"/>
  <c r="M65" i="75"/>
  <c r="AP42" i="75"/>
  <c r="AP31" i="75"/>
  <c r="AQ31" i="75"/>
  <c r="AQ20" i="75"/>
  <c r="AP20" i="75"/>
  <c r="AP9" i="75"/>
  <c r="AQ9" i="75" s="1"/>
  <c r="M20" i="75"/>
  <c r="L57" i="83" l="1"/>
  <c r="AQ42" i="60"/>
  <c r="AB42" i="60"/>
  <c r="AP42" i="60"/>
  <c r="AP31" i="60"/>
  <c r="AQ31" i="60"/>
  <c r="AQ20" i="60"/>
  <c r="AP20" i="60"/>
  <c r="AP9" i="60"/>
  <c r="AQ9" i="60"/>
  <c r="AP53" i="60" l="1"/>
  <c r="M64" i="60"/>
  <c r="K89" i="68"/>
  <c r="J81" i="68"/>
  <c r="K81" i="68"/>
  <c r="H81" i="68"/>
  <c r="H82" i="68"/>
  <c r="D81" i="68"/>
  <c r="H59" i="68"/>
  <c r="H60" i="68"/>
  <c r="J57" i="68"/>
  <c r="K57" i="68"/>
  <c r="K58" i="68"/>
  <c r="J59" i="68"/>
  <c r="K59" i="68"/>
  <c r="J60" i="68"/>
  <c r="K60" i="68"/>
  <c r="D59" i="68"/>
  <c r="J65" i="66"/>
  <c r="K65" i="66"/>
  <c r="J66" i="66"/>
  <c r="K66" i="66"/>
  <c r="L66" i="66" s="1"/>
  <c r="J67" i="66"/>
  <c r="K67" i="66"/>
  <c r="L67" i="66"/>
  <c r="K68" i="66"/>
  <c r="J69" i="66"/>
  <c r="K69" i="66"/>
  <c r="J70" i="66"/>
  <c r="K70" i="66"/>
  <c r="L70" i="66" s="1"/>
  <c r="J71" i="66"/>
  <c r="K71" i="66"/>
  <c r="L71" i="66"/>
  <c r="J72" i="66"/>
  <c r="K72" i="66"/>
  <c r="J73" i="66"/>
  <c r="K73" i="66"/>
  <c r="K74" i="66"/>
  <c r="J75" i="66"/>
  <c r="K75" i="66"/>
  <c r="L75" i="66"/>
  <c r="J76" i="66"/>
  <c r="L76" i="66" s="1"/>
  <c r="K76" i="66"/>
  <c r="J77" i="66"/>
  <c r="K77" i="66"/>
  <c r="J78" i="66"/>
  <c r="K78" i="66"/>
  <c r="J79" i="66"/>
  <c r="K79" i="66"/>
  <c r="L79" i="66" s="1"/>
  <c r="J80" i="66"/>
  <c r="L80" i="66" s="1"/>
  <c r="K80" i="66"/>
  <c r="J81" i="66"/>
  <c r="K81" i="66"/>
  <c r="J82" i="66"/>
  <c r="K82" i="66"/>
  <c r="L82" i="66" s="1"/>
  <c r="H65" i="66"/>
  <c r="H66" i="66"/>
  <c r="H67" i="66"/>
  <c r="H69" i="66"/>
  <c r="H70" i="66"/>
  <c r="H71" i="66"/>
  <c r="H72" i="66"/>
  <c r="H73" i="66"/>
  <c r="H75" i="66"/>
  <c r="H76" i="66"/>
  <c r="H77" i="66"/>
  <c r="H78" i="66"/>
  <c r="H79" i="66"/>
  <c r="H80" i="66"/>
  <c r="H81" i="66"/>
  <c r="H82" i="66"/>
  <c r="J62" i="66"/>
  <c r="K62" i="66"/>
  <c r="L62" i="66" s="1"/>
  <c r="H62" i="66"/>
  <c r="D64" i="66"/>
  <c r="D65" i="66"/>
  <c r="D66" i="66"/>
  <c r="D67" i="66"/>
  <c r="D69" i="66"/>
  <c r="D70" i="66"/>
  <c r="D71" i="66"/>
  <c r="D72" i="66"/>
  <c r="D73" i="66"/>
  <c r="D75" i="66"/>
  <c r="D76" i="66"/>
  <c r="D77" i="66"/>
  <c r="D78" i="66"/>
  <c r="D79" i="66"/>
  <c r="D80" i="66"/>
  <c r="D81" i="66"/>
  <c r="D62" i="66"/>
  <c r="J50" i="66"/>
  <c r="K50" i="66"/>
  <c r="H50" i="66"/>
  <c r="D50" i="66"/>
  <c r="J9" i="66"/>
  <c r="K9" i="66"/>
  <c r="L9" i="66" s="1"/>
  <c r="J10" i="66"/>
  <c r="K10" i="66"/>
  <c r="J11" i="66"/>
  <c r="K11" i="66"/>
  <c r="J12" i="66"/>
  <c r="L12" i="66" s="1"/>
  <c r="K12" i="66"/>
  <c r="J13" i="66"/>
  <c r="K13" i="66"/>
  <c r="J14" i="66"/>
  <c r="K14" i="66"/>
  <c r="J15" i="66"/>
  <c r="K15" i="66"/>
  <c r="L15" i="66" s="1"/>
  <c r="K16" i="66"/>
  <c r="J17" i="66"/>
  <c r="K17" i="66"/>
  <c r="L17" i="66"/>
  <c r="J18" i="66"/>
  <c r="K18" i="66"/>
  <c r="J19" i="66"/>
  <c r="K19" i="66"/>
  <c r="J20" i="66"/>
  <c r="L20" i="66" s="1"/>
  <c r="K20" i="66"/>
  <c r="J21" i="66"/>
  <c r="K21" i="66"/>
  <c r="J22" i="66"/>
  <c r="K22" i="66"/>
  <c r="J23" i="66"/>
  <c r="K23" i="66"/>
  <c r="L23" i="66" s="1"/>
  <c r="K24" i="66"/>
  <c r="J25" i="66"/>
  <c r="K25" i="66"/>
  <c r="L25" i="66" s="1"/>
  <c r="J26" i="66"/>
  <c r="K26" i="66"/>
  <c r="J27" i="66"/>
  <c r="K27" i="66"/>
  <c r="J28" i="66"/>
  <c r="K28" i="66"/>
  <c r="L28" i="66" s="1"/>
  <c r="J29" i="66"/>
  <c r="K29" i="66"/>
  <c r="J30" i="66"/>
  <c r="K30" i="66"/>
  <c r="J31" i="66"/>
  <c r="K31" i="66"/>
  <c r="L31" i="66" s="1"/>
  <c r="H8" i="66"/>
  <c r="H9" i="66"/>
  <c r="H10" i="66"/>
  <c r="H11" i="66"/>
  <c r="H12" i="66"/>
  <c r="H13" i="66"/>
  <c r="H14" i="66"/>
  <c r="H15" i="66"/>
  <c r="H17" i="66"/>
  <c r="H18" i="66"/>
  <c r="H19" i="66"/>
  <c r="H20" i="66"/>
  <c r="H21" i="66"/>
  <c r="H22" i="66"/>
  <c r="H23" i="66"/>
  <c r="H25" i="66"/>
  <c r="H26" i="66"/>
  <c r="H27" i="66"/>
  <c r="H28" i="66"/>
  <c r="H29" i="66"/>
  <c r="H30" i="66"/>
  <c r="H31" i="66"/>
  <c r="D9" i="66"/>
  <c r="D10" i="66"/>
  <c r="D11" i="66"/>
  <c r="D12" i="66"/>
  <c r="D13" i="66"/>
  <c r="D14" i="66"/>
  <c r="D15" i="66"/>
  <c r="D17" i="66"/>
  <c r="D18" i="66"/>
  <c r="D19" i="66"/>
  <c r="D20" i="66"/>
  <c r="D21" i="66"/>
  <c r="D22" i="66"/>
  <c r="D23" i="66"/>
  <c r="D25" i="66"/>
  <c r="D26" i="66"/>
  <c r="D27" i="66"/>
  <c r="D28" i="66"/>
  <c r="D29" i="66"/>
  <c r="D30" i="66"/>
  <c r="D31" i="66"/>
  <c r="J88" i="48"/>
  <c r="K88" i="48"/>
  <c r="J89" i="48"/>
  <c r="K89" i="48"/>
  <c r="L89" i="48" s="1"/>
  <c r="J90" i="48"/>
  <c r="L90" i="48" s="1"/>
  <c r="K90" i="48"/>
  <c r="J91" i="48"/>
  <c r="K91" i="48"/>
  <c r="J92" i="48"/>
  <c r="K92" i="48"/>
  <c r="J93" i="48"/>
  <c r="K93" i="48"/>
  <c r="L93" i="48" s="1"/>
  <c r="J94" i="48"/>
  <c r="K94" i="48"/>
  <c r="L94" i="48" s="1"/>
  <c r="H89" i="48"/>
  <c r="H90" i="48"/>
  <c r="H91" i="48"/>
  <c r="H92" i="48"/>
  <c r="H93" i="48"/>
  <c r="H94" i="48"/>
  <c r="D89" i="48"/>
  <c r="D90" i="48"/>
  <c r="D91" i="48"/>
  <c r="D92" i="48"/>
  <c r="D93" i="48"/>
  <c r="D94" i="48"/>
  <c r="D85" i="48"/>
  <c r="D86" i="48"/>
  <c r="J85" i="48"/>
  <c r="K85" i="48"/>
  <c r="L85" i="48" s="1"/>
  <c r="H85" i="48"/>
  <c r="J58" i="48"/>
  <c r="K58" i="48"/>
  <c r="H58" i="48"/>
  <c r="H59" i="48"/>
  <c r="D58" i="48"/>
  <c r="J92" i="47"/>
  <c r="K92" i="47"/>
  <c r="J93" i="47"/>
  <c r="K93" i="47"/>
  <c r="L93" i="47" s="1"/>
  <c r="J88" i="47"/>
  <c r="K88" i="47"/>
  <c r="L88" i="47" s="1"/>
  <c r="J89" i="47"/>
  <c r="K89" i="47"/>
  <c r="L89" i="47" s="1"/>
  <c r="J90" i="47"/>
  <c r="K90" i="47"/>
  <c r="J91" i="47"/>
  <c r="K91" i="47"/>
  <c r="H88" i="47"/>
  <c r="H89" i="47"/>
  <c r="H90" i="47"/>
  <c r="H91" i="47"/>
  <c r="D88" i="47"/>
  <c r="D89" i="47"/>
  <c r="D90" i="47"/>
  <c r="D91" i="47"/>
  <c r="J60" i="46"/>
  <c r="K60" i="46"/>
  <c r="L60" i="46" s="1"/>
  <c r="H60" i="46"/>
  <c r="D60" i="46"/>
  <c r="J55" i="3"/>
  <c r="K55" i="3"/>
  <c r="L55" i="3" s="1"/>
  <c r="J56" i="3"/>
  <c r="K56" i="3"/>
  <c r="L56" i="3" s="1"/>
  <c r="H55" i="3"/>
  <c r="D55" i="3"/>
  <c r="L81" i="68" l="1"/>
  <c r="L21" i="66"/>
  <c r="L81" i="66"/>
  <c r="L77" i="66"/>
  <c r="L73" i="66"/>
  <c r="L22" i="66"/>
  <c r="L10" i="66"/>
  <c r="L65" i="66"/>
  <c r="L30" i="66"/>
  <c r="L29" i="66"/>
  <c r="L18" i="66"/>
  <c r="L11" i="66"/>
  <c r="L14" i="66"/>
  <c r="L50" i="66"/>
  <c r="L78" i="66"/>
  <c r="L27" i="66"/>
  <c r="L13" i="66"/>
  <c r="L69" i="66"/>
  <c r="L26" i="66"/>
  <c r="L19" i="66"/>
  <c r="L72" i="66"/>
  <c r="L92" i="48"/>
  <c r="L58" i="48"/>
  <c r="L88" i="48"/>
  <c r="L91" i="48"/>
  <c r="L91" i="47"/>
  <c r="L90" i="47"/>
  <c r="L92" i="47"/>
  <c r="L59" i="68"/>
  <c r="L60" i="68"/>
  <c r="L57" i="68"/>
  <c r="R63" i="75"/>
  <c r="S63" i="75"/>
  <c r="T63" i="75"/>
  <c r="U63" i="75"/>
  <c r="V63" i="75"/>
  <c r="W63" i="75"/>
  <c r="X63" i="75"/>
  <c r="Y63" i="75"/>
  <c r="Z63" i="75"/>
  <c r="AA63" i="75"/>
  <c r="AB63" i="75"/>
  <c r="Q63" i="75"/>
  <c r="C63" i="75"/>
  <c r="D63" i="75"/>
  <c r="E63" i="75"/>
  <c r="F63" i="75"/>
  <c r="G63" i="75"/>
  <c r="H63" i="75"/>
  <c r="I63" i="75"/>
  <c r="J63" i="75"/>
  <c r="K63" i="75"/>
  <c r="L63" i="75"/>
  <c r="M63" i="75"/>
  <c r="B63" i="75"/>
  <c r="R41" i="75"/>
  <c r="S41" i="75"/>
  <c r="T41" i="75"/>
  <c r="U41" i="75"/>
  <c r="V41" i="75"/>
  <c r="W41" i="75"/>
  <c r="X41" i="75"/>
  <c r="Y41" i="75"/>
  <c r="Z41" i="75"/>
  <c r="AA41" i="75"/>
  <c r="AB41" i="75"/>
  <c r="Q41" i="75"/>
  <c r="C41" i="75"/>
  <c r="D41" i="75"/>
  <c r="E41" i="75"/>
  <c r="F41" i="75"/>
  <c r="G41" i="75"/>
  <c r="H41" i="75"/>
  <c r="I41" i="75"/>
  <c r="J41" i="75"/>
  <c r="K41" i="75"/>
  <c r="L41" i="75"/>
  <c r="M41" i="75"/>
  <c r="B41" i="75"/>
  <c r="R19" i="75"/>
  <c r="S19" i="75"/>
  <c r="T19" i="75"/>
  <c r="U19" i="75"/>
  <c r="V19" i="75"/>
  <c r="W19" i="75"/>
  <c r="X19" i="75"/>
  <c r="Y19" i="75"/>
  <c r="Z19" i="75"/>
  <c r="AA19" i="75"/>
  <c r="AB19" i="75"/>
  <c r="Q19" i="75"/>
  <c r="C19" i="75"/>
  <c r="D19" i="75"/>
  <c r="E19" i="75"/>
  <c r="F19" i="75"/>
  <c r="G19" i="75"/>
  <c r="H19" i="75"/>
  <c r="I19" i="75"/>
  <c r="J19" i="75"/>
  <c r="K19" i="75"/>
  <c r="L19" i="75"/>
  <c r="M19" i="75"/>
  <c r="B19" i="75"/>
  <c r="C19" i="60"/>
  <c r="D19" i="60"/>
  <c r="E19" i="60"/>
  <c r="F19" i="60"/>
  <c r="G19" i="60"/>
  <c r="H19" i="60"/>
  <c r="I19" i="60"/>
  <c r="J19" i="60"/>
  <c r="K19" i="60"/>
  <c r="L19" i="60"/>
  <c r="M19" i="60"/>
  <c r="B19" i="60"/>
  <c r="R63" i="60"/>
  <c r="S63" i="60"/>
  <c r="T63" i="60"/>
  <c r="U63" i="60"/>
  <c r="V63" i="60"/>
  <c r="W63" i="60"/>
  <c r="X63" i="60"/>
  <c r="Y63" i="60"/>
  <c r="Z63" i="60"/>
  <c r="AA63" i="60"/>
  <c r="AB63" i="60"/>
  <c r="Q63" i="60"/>
  <c r="C63" i="60"/>
  <c r="D63" i="60"/>
  <c r="E63" i="60"/>
  <c r="F63" i="60"/>
  <c r="G63" i="60"/>
  <c r="H63" i="60"/>
  <c r="I63" i="60"/>
  <c r="J63" i="60"/>
  <c r="K63" i="60"/>
  <c r="L63" i="60"/>
  <c r="M63" i="60"/>
  <c r="B63" i="60"/>
  <c r="R41" i="60"/>
  <c r="S41" i="60"/>
  <c r="T41" i="60"/>
  <c r="U41" i="60"/>
  <c r="V41" i="60"/>
  <c r="W41" i="60"/>
  <c r="X41" i="60"/>
  <c r="Y41" i="60"/>
  <c r="Z41" i="60"/>
  <c r="AA41" i="60"/>
  <c r="AB41" i="60"/>
  <c r="Q41" i="60"/>
  <c r="C41" i="60"/>
  <c r="D41" i="60"/>
  <c r="E41" i="60"/>
  <c r="F41" i="60"/>
  <c r="G41" i="60"/>
  <c r="H41" i="60"/>
  <c r="I41" i="60"/>
  <c r="J41" i="60"/>
  <c r="K41" i="60"/>
  <c r="L41" i="60"/>
  <c r="M41" i="60"/>
  <c r="B41" i="60"/>
  <c r="R19" i="60"/>
  <c r="S19" i="60"/>
  <c r="T19" i="60"/>
  <c r="U19" i="60"/>
  <c r="V19" i="60"/>
  <c r="W19" i="60"/>
  <c r="X19" i="60"/>
  <c r="Y19" i="60"/>
  <c r="Z19" i="60"/>
  <c r="AA19" i="60"/>
  <c r="AB19" i="60"/>
  <c r="Q19" i="60"/>
  <c r="H30" i="70"/>
  <c r="J30" i="70"/>
  <c r="K30" i="70"/>
  <c r="H31" i="70"/>
  <c r="J31" i="70"/>
  <c r="K31" i="70"/>
  <c r="L31" i="70" s="1"/>
  <c r="D30" i="70"/>
  <c r="D31" i="70"/>
  <c r="H51" i="70"/>
  <c r="J51" i="70"/>
  <c r="K51" i="70"/>
  <c r="H52" i="70"/>
  <c r="J52" i="70"/>
  <c r="K52" i="70"/>
  <c r="H53" i="70"/>
  <c r="J53" i="70"/>
  <c r="K53" i="70"/>
  <c r="D51" i="70"/>
  <c r="D52" i="70"/>
  <c r="D53" i="70"/>
  <c r="H74" i="70"/>
  <c r="J74" i="70"/>
  <c r="K74" i="70"/>
  <c r="H75" i="70"/>
  <c r="J75" i="70"/>
  <c r="K75" i="70"/>
  <c r="H76" i="70"/>
  <c r="J76" i="70"/>
  <c r="K76" i="70"/>
  <c r="K77" i="70"/>
  <c r="H78" i="70"/>
  <c r="J78" i="70"/>
  <c r="K78" i="70"/>
  <c r="L78" i="70" s="1"/>
  <c r="H79" i="70"/>
  <c r="J79" i="70"/>
  <c r="K79" i="70"/>
  <c r="H80" i="70"/>
  <c r="J80" i="70"/>
  <c r="K80" i="70"/>
  <c r="K81" i="70"/>
  <c r="H82" i="70"/>
  <c r="J82" i="70"/>
  <c r="K82" i="70"/>
  <c r="D74" i="70"/>
  <c r="D75" i="70"/>
  <c r="D76" i="70"/>
  <c r="D78" i="70"/>
  <c r="D79" i="70"/>
  <c r="D80" i="70"/>
  <c r="D82" i="70"/>
  <c r="L30" i="70" l="1"/>
  <c r="L52" i="70"/>
  <c r="L51" i="70"/>
  <c r="L80" i="70"/>
  <c r="L82" i="70"/>
  <c r="L74" i="70"/>
  <c r="L53" i="70"/>
  <c r="L75" i="70"/>
  <c r="L79" i="70"/>
  <c r="L76" i="70"/>
  <c r="H22" i="83" l="1"/>
  <c r="J22" i="83"/>
  <c r="K22" i="83"/>
  <c r="D22" i="83"/>
  <c r="H47" i="84"/>
  <c r="G47" i="84"/>
  <c r="D47" i="84"/>
  <c r="C47" i="84"/>
  <c r="K28" i="84"/>
  <c r="L28" i="84"/>
  <c r="H27" i="84"/>
  <c r="G27" i="84"/>
  <c r="D27" i="84"/>
  <c r="C27" i="84"/>
  <c r="H7" i="84"/>
  <c r="G7" i="84"/>
  <c r="D7" i="84"/>
  <c r="C7" i="84"/>
  <c r="C53" i="2"/>
  <c r="D53" i="2"/>
  <c r="H47" i="2"/>
  <c r="G47" i="2"/>
  <c r="D47" i="2"/>
  <c r="C47" i="2"/>
  <c r="H27" i="2"/>
  <c r="G27" i="2"/>
  <c r="D27" i="2"/>
  <c r="C27" i="2"/>
  <c r="H7" i="2"/>
  <c r="G7" i="2"/>
  <c r="D7" i="2"/>
  <c r="E7" i="2"/>
  <c r="AP8" i="75"/>
  <c r="AP30" i="75"/>
  <c r="AP52" i="75"/>
  <c r="AP8" i="60"/>
  <c r="AP30" i="60"/>
  <c r="AP52" i="60"/>
  <c r="J70" i="86"/>
  <c r="K70" i="86"/>
  <c r="L70" i="86" s="1"/>
  <c r="D70" i="86"/>
  <c r="H70" i="86"/>
  <c r="L22" i="83" l="1"/>
  <c r="I47" i="84"/>
  <c r="E47" i="84"/>
  <c r="E27" i="2"/>
  <c r="K47" i="2"/>
  <c r="L47" i="84"/>
  <c r="K47" i="84"/>
  <c r="M28" i="84"/>
  <c r="L27" i="84"/>
  <c r="K27" i="84"/>
  <c r="I27" i="84"/>
  <c r="E27" i="84"/>
  <c r="E7" i="84"/>
  <c r="K7" i="84"/>
  <c r="I7" i="84"/>
  <c r="L7" i="84"/>
  <c r="I47" i="2"/>
  <c r="L47" i="2"/>
  <c r="E47" i="2"/>
  <c r="L27" i="2"/>
  <c r="I27" i="2"/>
  <c r="K27" i="2"/>
  <c r="I7" i="2"/>
  <c r="L7" i="2"/>
  <c r="K7" i="2"/>
  <c r="J58" i="86"/>
  <c r="H58" i="86"/>
  <c r="D58" i="86"/>
  <c r="K96" i="86"/>
  <c r="J96" i="86"/>
  <c r="H96" i="86"/>
  <c r="D96" i="86"/>
  <c r="G95" i="86"/>
  <c r="F95" i="86"/>
  <c r="C95" i="86"/>
  <c r="B95" i="86"/>
  <c r="K94" i="86"/>
  <c r="J94" i="86"/>
  <c r="H94" i="86"/>
  <c r="D94" i="86"/>
  <c r="K93" i="86"/>
  <c r="J93" i="86"/>
  <c r="H93" i="86"/>
  <c r="D93" i="86"/>
  <c r="K92" i="86"/>
  <c r="J92" i="86"/>
  <c r="H92" i="86"/>
  <c r="D92" i="86"/>
  <c r="K91" i="86"/>
  <c r="J91" i="86"/>
  <c r="H91" i="86"/>
  <c r="D91" i="86"/>
  <c r="K90" i="86"/>
  <c r="J90" i="86"/>
  <c r="H90" i="86"/>
  <c r="D90" i="86"/>
  <c r="K89" i="86"/>
  <c r="J89" i="86"/>
  <c r="H89" i="86"/>
  <c r="D89" i="86"/>
  <c r="K88" i="86"/>
  <c r="J88" i="86"/>
  <c r="H88" i="86"/>
  <c r="D88" i="86"/>
  <c r="K87" i="86"/>
  <c r="J87" i="86"/>
  <c r="H87" i="86"/>
  <c r="D87" i="86"/>
  <c r="K86" i="86"/>
  <c r="J86" i="86"/>
  <c r="H86" i="86"/>
  <c r="D86" i="86"/>
  <c r="K85" i="86"/>
  <c r="J85" i="86"/>
  <c r="H85" i="86"/>
  <c r="D85" i="86"/>
  <c r="K84" i="86"/>
  <c r="K83" i="86"/>
  <c r="J83" i="86"/>
  <c r="H83" i="86"/>
  <c r="D83" i="86"/>
  <c r="K82" i="86"/>
  <c r="J82" i="86"/>
  <c r="H82" i="86"/>
  <c r="D82" i="86"/>
  <c r="K81" i="86"/>
  <c r="J81" i="86"/>
  <c r="H81" i="86"/>
  <c r="D81" i="86"/>
  <c r="K80" i="86"/>
  <c r="J80" i="86"/>
  <c r="H80" i="86"/>
  <c r="D80" i="86"/>
  <c r="K79" i="86"/>
  <c r="J79" i="86"/>
  <c r="H79" i="86"/>
  <c r="D79" i="86"/>
  <c r="K78" i="86"/>
  <c r="J78" i="86"/>
  <c r="H78" i="86"/>
  <c r="D78" i="86"/>
  <c r="K77" i="86"/>
  <c r="J77" i="86"/>
  <c r="H77" i="86"/>
  <c r="D77" i="86"/>
  <c r="K76" i="86"/>
  <c r="J76" i="86"/>
  <c r="H76" i="86"/>
  <c r="D76" i="86"/>
  <c r="K75" i="86"/>
  <c r="J75" i="86"/>
  <c r="H75" i="86"/>
  <c r="D75" i="86"/>
  <c r="K74" i="86"/>
  <c r="J74" i="86"/>
  <c r="H74" i="86"/>
  <c r="D74" i="86"/>
  <c r="K73" i="86"/>
  <c r="J73" i="86"/>
  <c r="H73" i="86"/>
  <c r="D73" i="86"/>
  <c r="K72" i="86"/>
  <c r="J72" i="86"/>
  <c r="H72" i="86"/>
  <c r="D72" i="86"/>
  <c r="K71" i="86"/>
  <c r="J71" i="86"/>
  <c r="H71" i="86"/>
  <c r="D71" i="86"/>
  <c r="K69" i="86"/>
  <c r="J69" i="86"/>
  <c r="H69" i="86"/>
  <c r="D69" i="86"/>
  <c r="K68" i="86"/>
  <c r="J68" i="86"/>
  <c r="H68" i="86"/>
  <c r="D68" i="86"/>
  <c r="C67" i="86"/>
  <c r="B67" i="86"/>
  <c r="D66" i="86"/>
  <c r="H66" i="86" s="1"/>
  <c r="L66" i="86" s="1"/>
  <c r="K62" i="86"/>
  <c r="J62" i="86"/>
  <c r="H62" i="86"/>
  <c r="D62" i="86"/>
  <c r="G61" i="86"/>
  <c r="F61" i="86"/>
  <c r="C61" i="86"/>
  <c r="B61" i="86"/>
  <c r="K60" i="86"/>
  <c r="J60" i="86"/>
  <c r="H60" i="86"/>
  <c r="D60" i="86"/>
  <c r="K59" i="86"/>
  <c r="J59" i="86"/>
  <c r="H59" i="86"/>
  <c r="D59" i="86"/>
  <c r="K58" i="86"/>
  <c r="K57" i="86"/>
  <c r="J57" i="86"/>
  <c r="H57" i="86"/>
  <c r="D57" i="86"/>
  <c r="K56" i="86"/>
  <c r="J56" i="86"/>
  <c r="H56" i="86"/>
  <c r="D56" i="86"/>
  <c r="K55" i="86"/>
  <c r="J55" i="86"/>
  <c r="H55" i="86"/>
  <c r="D55" i="86"/>
  <c r="K54" i="86"/>
  <c r="J54" i="86"/>
  <c r="H54" i="86"/>
  <c r="D54" i="86"/>
  <c r="K53" i="86"/>
  <c r="J53" i="86"/>
  <c r="H53" i="86"/>
  <c r="D53" i="86"/>
  <c r="K52" i="86"/>
  <c r="K51" i="86"/>
  <c r="J51" i="86"/>
  <c r="H51" i="86"/>
  <c r="D51" i="86"/>
  <c r="K50" i="86"/>
  <c r="J50" i="86"/>
  <c r="H50" i="86"/>
  <c r="D50" i="86"/>
  <c r="K49" i="86"/>
  <c r="J49" i="86"/>
  <c r="H49" i="86"/>
  <c r="D49" i="86"/>
  <c r="K48" i="86"/>
  <c r="J48" i="86"/>
  <c r="H48" i="86"/>
  <c r="D48" i="86"/>
  <c r="K47" i="86"/>
  <c r="J47" i="86"/>
  <c r="H47" i="86"/>
  <c r="D47" i="86"/>
  <c r="K46" i="86"/>
  <c r="J46" i="86"/>
  <c r="H46" i="86"/>
  <c r="D46" i="86"/>
  <c r="K45" i="86"/>
  <c r="J45" i="86"/>
  <c r="H45" i="86"/>
  <c r="D45" i="86"/>
  <c r="K44" i="86"/>
  <c r="J44" i="86"/>
  <c r="H44" i="86"/>
  <c r="D44" i="86"/>
  <c r="K43" i="86"/>
  <c r="J43" i="86"/>
  <c r="H43" i="86"/>
  <c r="D43" i="86"/>
  <c r="K42" i="86"/>
  <c r="J42" i="86"/>
  <c r="H42" i="86"/>
  <c r="D42" i="86"/>
  <c r="K41" i="86"/>
  <c r="J41" i="86"/>
  <c r="H41" i="86"/>
  <c r="D41" i="86"/>
  <c r="K40" i="86"/>
  <c r="J40" i="86"/>
  <c r="H40" i="86"/>
  <c r="D40" i="86"/>
  <c r="K39" i="86"/>
  <c r="J39" i="86"/>
  <c r="H39" i="86"/>
  <c r="D39" i="86"/>
  <c r="H38" i="86"/>
  <c r="H67" i="86" s="1"/>
  <c r="D38" i="86"/>
  <c r="D67" i="86" s="1"/>
  <c r="C38" i="86"/>
  <c r="K38" i="86" s="1"/>
  <c r="B38" i="86"/>
  <c r="J38" i="86" s="1"/>
  <c r="H37" i="86"/>
  <c r="D37" i="86"/>
  <c r="L37" i="86" s="1"/>
  <c r="B37" i="86"/>
  <c r="B66" i="86" s="1"/>
  <c r="K33" i="86"/>
  <c r="J33" i="86"/>
  <c r="H33" i="86"/>
  <c r="D33" i="86"/>
  <c r="G32" i="86"/>
  <c r="F32" i="86"/>
  <c r="C32" i="86"/>
  <c r="B32" i="86"/>
  <c r="K31" i="86"/>
  <c r="J31" i="86"/>
  <c r="H31" i="86"/>
  <c r="D31" i="86"/>
  <c r="K30" i="86"/>
  <c r="J30" i="86"/>
  <c r="H30" i="86"/>
  <c r="D30" i="86"/>
  <c r="K29" i="86"/>
  <c r="J29" i="86"/>
  <c r="H29" i="86"/>
  <c r="D29" i="86"/>
  <c r="K28" i="86"/>
  <c r="J28" i="86"/>
  <c r="H28" i="86"/>
  <c r="D28" i="86"/>
  <c r="K27" i="86"/>
  <c r="J27" i="86"/>
  <c r="H27" i="86"/>
  <c r="D27" i="86"/>
  <c r="K26" i="86"/>
  <c r="J26" i="86"/>
  <c r="H26" i="86"/>
  <c r="D26" i="86"/>
  <c r="K25" i="86"/>
  <c r="J25" i="86"/>
  <c r="H25" i="86"/>
  <c r="D25" i="86"/>
  <c r="K24" i="86"/>
  <c r="J24" i="86"/>
  <c r="H24" i="86"/>
  <c r="D24" i="86"/>
  <c r="K23" i="86"/>
  <c r="J23" i="86"/>
  <c r="H23" i="86"/>
  <c r="D23" i="86"/>
  <c r="K22" i="86"/>
  <c r="J22" i="86"/>
  <c r="H22" i="86"/>
  <c r="D22" i="86"/>
  <c r="K21" i="86"/>
  <c r="J21" i="86"/>
  <c r="H21" i="86"/>
  <c r="D21" i="86"/>
  <c r="K20" i="86"/>
  <c r="J20" i="86"/>
  <c r="H20" i="86"/>
  <c r="D20" i="86"/>
  <c r="K19" i="86"/>
  <c r="J19" i="86"/>
  <c r="H19" i="86"/>
  <c r="D19" i="86"/>
  <c r="K18" i="86"/>
  <c r="J18" i="86"/>
  <c r="H18" i="86"/>
  <c r="D18" i="86"/>
  <c r="K17" i="86"/>
  <c r="J17" i="86"/>
  <c r="H17" i="86"/>
  <c r="D17" i="86"/>
  <c r="K16" i="86"/>
  <c r="J16" i="86"/>
  <c r="H16" i="86"/>
  <c r="D16" i="86"/>
  <c r="K15" i="86"/>
  <c r="J15" i="86"/>
  <c r="H15" i="86"/>
  <c r="D15" i="86"/>
  <c r="K14" i="86"/>
  <c r="J14" i="86"/>
  <c r="H14" i="86"/>
  <c r="D14" i="86"/>
  <c r="K13" i="86"/>
  <c r="J13" i="86"/>
  <c r="H13" i="86"/>
  <c r="D13" i="86"/>
  <c r="K12" i="86"/>
  <c r="J12" i="86"/>
  <c r="H12" i="86"/>
  <c r="D12" i="86"/>
  <c r="K11" i="86"/>
  <c r="J11" i="86"/>
  <c r="H11" i="86"/>
  <c r="D11" i="86"/>
  <c r="K10" i="86"/>
  <c r="J10" i="86"/>
  <c r="H10" i="86"/>
  <c r="D10" i="86"/>
  <c r="K9" i="86"/>
  <c r="J9" i="86"/>
  <c r="H9" i="86"/>
  <c r="D9" i="86"/>
  <c r="K8" i="86"/>
  <c r="J8" i="86"/>
  <c r="H8" i="86"/>
  <c r="D8" i="86"/>
  <c r="K7" i="86"/>
  <c r="J7" i="86"/>
  <c r="H7" i="86"/>
  <c r="D7" i="86"/>
  <c r="K6" i="86"/>
  <c r="J6" i="86"/>
  <c r="G6" i="86"/>
  <c r="F6" i="86"/>
  <c r="J5" i="86"/>
  <c r="H5" i="86"/>
  <c r="L5" i="86" s="1"/>
  <c r="F5" i="86"/>
  <c r="J18" i="85"/>
  <c r="I18" i="85"/>
  <c r="F18" i="85"/>
  <c r="E18" i="85"/>
  <c r="J17" i="85"/>
  <c r="I17" i="85"/>
  <c r="F17" i="85"/>
  <c r="E17" i="85"/>
  <c r="J16" i="85"/>
  <c r="I16" i="85"/>
  <c r="F16" i="85"/>
  <c r="E16" i="85"/>
  <c r="N15" i="85"/>
  <c r="M15" i="85"/>
  <c r="K15" i="85"/>
  <c r="G15" i="85"/>
  <c r="N14" i="85"/>
  <c r="M14" i="85"/>
  <c r="K14" i="85"/>
  <c r="G14" i="85"/>
  <c r="N13" i="85"/>
  <c r="M13" i="85"/>
  <c r="K13" i="85"/>
  <c r="G13" i="85"/>
  <c r="N12" i="85"/>
  <c r="M12" i="85"/>
  <c r="K12" i="85"/>
  <c r="G12" i="85"/>
  <c r="N11" i="85"/>
  <c r="M11" i="85"/>
  <c r="K11" i="85"/>
  <c r="G11" i="85"/>
  <c r="N10" i="85"/>
  <c r="M10" i="85"/>
  <c r="K10" i="85"/>
  <c r="G10" i="85"/>
  <c r="N9" i="85"/>
  <c r="M9" i="85"/>
  <c r="K9" i="85"/>
  <c r="G9" i="85"/>
  <c r="N8" i="85"/>
  <c r="M8" i="85"/>
  <c r="K8" i="85"/>
  <c r="G8" i="85"/>
  <c r="N7" i="85"/>
  <c r="M7" i="85"/>
  <c r="K7" i="85"/>
  <c r="G7" i="85"/>
  <c r="N6" i="85"/>
  <c r="M6" i="85"/>
  <c r="J6" i="85"/>
  <c r="I6" i="85"/>
  <c r="M5" i="85"/>
  <c r="K5" i="85"/>
  <c r="O5" i="85" s="1"/>
  <c r="I5" i="85"/>
  <c r="L59" i="84"/>
  <c r="K59" i="84"/>
  <c r="I59" i="84"/>
  <c r="E59" i="84"/>
  <c r="L58" i="84"/>
  <c r="K58" i="84"/>
  <c r="I58" i="84"/>
  <c r="E58" i="84"/>
  <c r="L57" i="84"/>
  <c r="K57" i="84"/>
  <c r="I57" i="84"/>
  <c r="E57" i="84"/>
  <c r="L56" i="84"/>
  <c r="K56" i="84"/>
  <c r="I56" i="84"/>
  <c r="E56" i="84"/>
  <c r="L55" i="84"/>
  <c r="K55" i="84"/>
  <c r="I55" i="84"/>
  <c r="E55" i="84"/>
  <c r="L54" i="84"/>
  <c r="K54" i="84"/>
  <c r="I54" i="84"/>
  <c r="E54" i="84"/>
  <c r="H53" i="84"/>
  <c r="G53" i="84"/>
  <c r="D53" i="84"/>
  <c r="C53" i="84"/>
  <c r="L52" i="84"/>
  <c r="K52" i="84"/>
  <c r="I52" i="84"/>
  <c r="E52" i="84"/>
  <c r="L51" i="84"/>
  <c r="K51" i="84"/>
  <c r="I51" i="84"/>
  <c r="E51" i="84"/>
  <c r="H50" i="84"/>
  <c r="G50" i="84"/>
  <c r="D50" i="84"/>
  <c r="C50" i="84"/>
  <c r="L49" i="84"/>
  <c r="K49" i="84"/>
  <c r="I49" i="84"/>
  <c r="E49" i="84"/>
  <c r="L48" i="84"/>
  <c r="K48" i="84"/>
  <c r="I48" i="84"/>
  <c r="E48" i="84"/>
  <c r="H46" i="84"/>
  <c r="G46" i="84"/>
  <c r="D46" i="84"/>
  <c r="C46" i="84"/>
  <c r="K45" i="84"/>
  <c r="G45" i="84"/>
  <c r="E45" i="84"/>
  <c r="I45" i="84" s="1"/>
  <c r="C45" i="84"/>
  <c r="L39" i="84"/>
  <c r="K39" i="84"/>
  <c r="I39" i="84"/>
  <c r="E39" i="84"/>
  <c r="L38" i="84"/>
  <c r="K38" i="84"/>
  <c r="I38" i="84"/>
  <c r="E38" i="84"/>
  <c r="L37" i="84"/>
  <c r="K37" i="84"/>
  <c r="I37" i="84"/>
  <c r="E37" i="84"/>
  <c r="L36" i="84"/>
  <c r="K36" i="84"/>
  <c r="I36" i="84"/>
  <c r="E36" i="84"/>
  <c r="L35" i="84"/>
  <c r="K35" i="84"/>
  <c r="I35" i="84"/>
  <c r="E35" i="84"/>
  <c r="L34" i="84"/>
  <c r="K34" i="84"/>
  <c r="I34" i="84"/>
  <c r="E34" i="84"/>
  <c r="H33" i="84"/>
  <c r="G33" i="84"/>
  <c r="D33" i="84"/>
  <c r="C33" i="84"/>
  <c r="L32" i="84"/>
  <c r="K32" i="84"/>
  <c r="I32" i="84"/>
  <c r="E32" i="84"/>
  <c r="L31" i="84"/>
  <c r="K31" i="84"/>
  <c r="I31" i="84"/>
  <c r="E31" i="84"/>
  <c r="H30" i="84"/>
  <c r="G30" i="84"/>
  <c r="D30" i="84"/>
  <c r="C30" i="84"/>
  <c r="L29" i="84"/>
  <c r="K29" i="84"/>
  <c r="I29" i="84"/>
  <c r="E29" i="84"/>
  <c r="I28" i="84"/>
  <c r="E28" i="84"/>
  <c r="L26" i="84"/>
  <c r="L46" i="84" s="1"/>
  <c r="K26" i="84"/>
  <c r="K46" i="84" s="1"/>
  <c r="I26" i="84"/>
  <c r="I46" i="84" s="1"/>
  <c r="H26" i="84"/>
  <c r="G26" i="84"/>
  <c r="E26" i="84"/>
  <c r="E46" i="84" s="1"/>
  <c r="D26" i="84"/>
  <c r="C26" i="84"/>
  <c r="K25" i="84"/>
  <c r="G25" i="84"/>
  <c r="E25" i="84"/>
  <c r="I25" i="84" s="1"/>
  <c r="C25" i="84"/>
  <c r="L19" i="84"/>
  <c r="K19" i="84"/>
  <c r="I19" i="84"/>
  <c r="E19" i="84"/>
  <c r="L18" i="84"/>
  <c r="K18" i="84"/>
  <c r="I18" i="84"/>
  <c r="E18" i="84"/>
  <c r="L17" i="84"/>
  <c r="K17" i="84"/>
  <c r="I17" i="84"/>
  <c r="E17" i="84"/>
  <c r="L16" i="84"/>
  <c r="K16" i="84"/>
  <c r="I16" i="84"/>
  <c r="E16" i="84"/>
  <c r="L15" i="84"/>
  <c r="K15" i="84"/>
  <c r="I15" i="84"/>
  <c r="E15" i="84"/>
  <c r="L14" i="84"/>
  <c r="K14" i="84"/>
  <c r="I14" i="84"/>
  <c r="E14" i="84"/>
  <c r="H13" i="84"/>
  <c r="G13" i="84"/>
  <c r="D13" i="84"/>
  <c r="C13" i="84"/>
  <c r="L12" i="84"/>
  <c r="K12" i="84"/>
  <c r="I12" i="84"/>
  <c r="E12" i="84"/>
  <c r="L11" i="84"/>
  <c r="K11" i="84"/>
  <c r="I11" i="84"/>
  <c r="E11" i="84"/>
  <c r="H10" i="84"/>
  <c r="G10" i="84"/>
  <c r="D10" i="84"/>
  <c r="C10" i="84"/>
  <c r="L9" i="84"/>
  <c r="K9" i="84"/>
  <c r="I9" i="84"/>
  <c r="E9" i="84"/>
  <c r="L8" i="84"/>
  <c r="K8" i="84"/>
  <c r="I8" i="84"/>
  <c r="E8" i="84"/>
  <c r="L6" i="84"/>
  <c r="K6" i="84"/>
  <c r="H6" i="84"/>
  <c r="G6" i="84"/>
  <c r="K5" i="84"/>
  <c r="I5" i="84"/>
  <c r="M5" i="84" s="1"/>
  <c r="M25" i="84" s="1"/>
  <c r="M45" i="84" s="1"/>
  <c r="G5" i="84"/>
  <c r="F38" i="86" l="1"/>
  <c r="K18" i="85"/>
  <c r="M47" i="2"/>
  <c r="H32" i="86"/>
  <c r="M7" i="84"/>
  <c r="M27" i="2"/>
  <c r="L58" i="86"/>
  <c r="G38" i="86"/>
  <c r="O15" i="85"/>
  <c r="K16" i="85"/>
  <c r="G16" i="85"/>
  <c r="O11" i="85"/>
  <c r="O13" i="85"/>
  <c r="M47" i="84"/>
  <c r="M58" i="84"/>
  <c r="K30" i="84"/>
  <c r="M27" i="84"/>
  <c r="E33" i="84"/>
  <c r="M55" i="84"/>
  <c r="I10" i="84"/>
  <c r="I30" i="84"/>
  <c r="E10" i="84"/>
  <c r="M7" i="2"/>
  <c r="L85" i="86"/>
  <c r="L68" i="86"/>
  <c r="L93" i="86"/>
  <c r="L77" i="86"/>
  <c r="L56" i="86"/>
  <c r="L11" i="86"/>
  <c r="L96" i="86"/>
  <c r="L81" i="86"/>
  <c r="L86" i="86"/>
  <c r="L88" i="86"/>
  <c r="L89" i="86"/>
  <c r="L90" i="86"/>
  <c r="L91" i="86"/>
  <c r="L92" i="86"/>
  <c r="L94" i="86"/>
  <c r="L78" i="86"/>
  <c r="L82" i="86"/>
  <c r="L80" i="86"/>
  <c r="L69" i="86"/>
  <c r="L59" i="86"/>
  <c r="L60" i="86"/>
  <c r="L47" i="86"/>
  <c r="D61" i="86"/>
  <c r="L40" i="86"/>
  <c r="L57" i="86"/>
  <c r="L22" i="86"/>
  <c r="L14" i="86"/>
  <c r="L27" i="86"/>
  <c r="L12" i="86"/>
  <c r="L25" i="86"/>
  <c r="L23" i="86"/>
  <c r="L30" i="86"/>
  <c r="K32" i="86"/>
  <c r="L19" i="86"/>
  <c r="M16" i="85"/>
  <c r="M56" i="84"/>
  <c r="D60" i="84"/>
  <c r="M48" i="84"/>
  <c r="L30" i="84"/>
  <c r="L33" i="84"/>
  <c r="E30" i="84"/>
  <c r="M29" i="84"/>
  <c r="M19" i="84"/>
  <c r="M11" i="84"/>
  <c r="M9" i="84"/>
  <c r="L72" i="86"/>
  <c r="L76" i="86"/>
  <c r="L73" i="86"/>
  <c r="L74" i="86"/>
  <c r="L75" i="86"/>
  <c r="D95" i="86"/>
  <c r="L79" i="86"/>
  <c r="J95" i="86"/>
  <c r="L83" i="86"/>
  <c r="K95" i="86"/>
  <c r="L87" i="86"/>
  <c r="L71" i="86"/>
  <c r="L62" i="86"/>
  <c r="L39" i="86"/>
  <c r="L41" i="86"/>
  <c r="L42" i="86"/>
  <c r="L43" i="86"/>
  <c r="L44" i="86"/>
  <c r="J61" i="86"/>
  <c r="L48" i="86"/>
  <c r="L55" i="86"/>
  <c r="L49" i="86"/>
  <c r="L50" i="86"/>
  <c r="L51" i="86"/>
  <c r="L53" i="86"/>
  <c r="L54" i="86"/>
  <c r="K61" i="86"/>
  <c r="L45" i="86"/>
  <c r="L46" i="86"/>
  <c r="L33" i="86"/>
  <c r="L20" i="86"/>
  <c r="L21" i="86"/>
  <c r="L17" i="86"/>
  <c r="J32" i="86"/>
  <c r="L15" i="86"/>
  <c r="L8" i="86"/>
  <c r="L10" i="86"/>
  <c r="L31" i="86"/>
  <c r="L28" i="86"/>
  <c r="L29" i="86"/>
  <c r="L7" i="86"/>
  <c r="L9" i="86"/>
  <c r="L13" i="86"/>
  <c r="L16" i="86"/>
  <c r="L18" i="86"/>
  <c r="L24" i="86"/>
  <c r="L26" i="86"/>
  <c r="O8" i="85"/>
  <c r="O14" i="85"/>
  <c r="N18" i="85"/>
  <c r="O9" i="85"/>
  <c r="M17" i="85"/>
  <c r="O12" i="85"/>
  <c r="O10" i="85"/>
  <c r="M18" i="85"/>
  <c r="G17" i="85"/>
  <c r="O7" i="85"/>
  <c r="M57" i="84"/>
  <c r="M51" i="84"/>
  <c r="C60" i="84"/>
  <c r="M54" i="84"/>
  <c r="M52" i="84"/>
  <c r="E50" i="84"/>
  <c r="M49" i="84"/>
  <c r="M35" i="84"/>
  <c r="M37" i="84"/>
  <c r="M39" i="84"/>
  <c r="H40" i="84"/>
  <c r="M38" i="84"/>
  <c r="M34" i="84"/>
  <c r="M32" i="84"/>
  <c r="C40" i="84"/>
  <c r="D40" i="84"/>
  <c r="M18" i="84"/>
  <c r="M14" i="84"/>
  <c r="M17" i="84"/>
  <c r="H20" i="84"/>
  <c r="M15" i="84"/>
  <c r="K13" i="84"/>
  <c r="M16" i="84"/>
  <c r="M12" i="84"/>
  <c r="M8" i="84"/>
  <c r="J66" i="86"/>
  <c r="F66" i="86"/>
  <c r="D32" i="86"/>
  <c r="J37" i="86"/>
  <c r="J67" i="86"/>
  <c r="H61" i="86"/>
  <c r="K67" i="86"/>
  <c r="H95" i="86"/>
  <c r="F67" i="86"/>
  <c r="G67" i="86"/>
  <c r="F37" i="86"/>
  <c r="K17" i="85"/>
  <c r="G18" i="85"/>
  <c r="N17" i="85"/>
  <c r="N16" i="85"/>
  <c r="L53" i="84"/>
  <c r="I53" i="84"/>
  <c r="I13" i="84"/>
  <c r="G40" i="84"/>
  <c r="M31" i="84"/>
  <c r="K33" i="84"/>
  <c r="K50" i="84"/>
  <c r="G60" i="84"/>
  <c r="E13" i="84"/>
  <c r="L13" i="84"/>
  <c r="M36" i="84"/>
  <c r="L50" i="84"/>
  <c r="I50" i="84"/>
  <c r="H60" i="84"/>
  <c r="K53" i="84"/>
  <c r="M59" i="84"/>
  <c r="K10" i="84"/>
  <c r="C20" i="84"/>
  <c r="G20" i="84"/>
  <c r="D20" i="84"/>
  <c r="L10" i="84"/>
  <c r="I33" i="84"/>
  <c r="E53" i="84"/>
  <c r="M33" i="84" l="1"/>
  <c r="O18" i="85"/>
  <c r="O16" i="85"/>
  <c r="O17" i="85"/>
  <c r="E60" i="84"/>
  <c r="M30" i="84"/>
  <c r="L95" i="86"/>
  <c r="L32" i="86"/>
  <c r="I40" i="84"/>
  <c r="I20" i="84"/>
  <c r="L61" i="86"/>
  <c r="L40" i="84"/>
  <c r="E40" i="84"/>
  <c r="M13" i="84"/>
  <c r="L20" i="84"/>
  <c r="M10" i="84"/>
  <c r="K20" i="84"/>
  <c r="E20" i="84"/>
  <c r="L60" i="84"/>
  <c r="I60" i="84"/>
  <c r="M53" i="84"/>
  <c r="M50" i="84"/>
  <c r="K60" i="84"/>
  <c r="K40" i="84"/>
  <c r="M40" i="84" l="1"/>
  <c r="M20" i="84"/>
  <c r="M60" i="84"/>
  <c r="O32" i="79" l="1"/>
  <c r="O33" i="79" s="1"/>
  <c r="O21" i="79"/>
  <c r="O22" i="79" s="1"/>
  <c r="O10" i="79"/>
  <c r="O11" i="79" s="1"/>
  <c r="K20" i="75"/>
  <c r="K21" i="75"/>
  <c r="K22" i="75"/>
  <c r="K23" i="75"/>
  <c r="Z64" i="60"/>
  <c r="Z65" i="60"/>
  <c r="Z66" i="60"/>
  <c r="Z67" i="60"/>
  <c r="K64" i="60"/>
  <c r="K65" i="60"/>
  <c r="K66" i="60"/>
  <c r="K67" i="60"/>
  <c r="K42" i="60"/>
  <c r="K43" i="60"/>
  <c r="K44" i="60"/>
  <c r="K45" i="60"/>
  <c r="Z20" i="60"/>
  <c r="AA20" i="60"/>
  <c r="Z21" i="60"/>
  <c r="AA21" i="60"/>
  <c r="Z22" i="60"/>
  <c r="AA22" i="60"/>
  <c r="Z23" i="60"/>
  <c r="AA23" i="60"/>
  <c r="K20" i="60"/>
  <c r="L20" i="60"/>
  <c r="K21" i="60"/>
  <c r="L21" i="60"/>
  <c r="K22" i="60"/>
  <c r="L22" i="60"/>
  <c r="K23" i="60"/>
  <c r="L23" i="60"/>
  <c r="J25" i="70"/>
  <c r="K25" i="70"/>
  <c r="J26" i="70"/>
  <c r="K26" i="70"/>
  <c r="J27" i="70"/>
  <c r="K27" i="70"/>
  <c r="J28" i="70"/>
  <c r="K28" i="70"/>
  <c r="K29" i="70"/>
  <c r="H25" i="70"/>
  <c r="H26" i="70"/>
  <c r="H27" i="70"/>
  <c r="H28" i="70"/>
  <c r="D25" i="70"/>
  <c r="D26" i="70"/>
  <c r="D27" i="70"/>
  <c r="D28" i="70"/>
  <c r="J72" i="70"/>
  <c r="K72" i="70"/>
  <c r="J73" i="70"/>
  <c r="K73" i="70"/>
  <c r="H72" i="70"/>
  <c r="H73" i="70"/>
  <c r="D72" i="70"/>
  <c r="D73" i="70"/>
  <c r="K49" i="70"/>
  <c r="J50" i="70"/>
  <c r="K50" i="70"/>
  <c r="K54" i="70"/>
  <c r="J55" i="70"/>
  <c r="K55" i="70"/>
  <c r="H50" i="70"/>
  <c r="H55" i="70"/>
  <c r="D50" i="70"/>
  <c r="D55" i="70"/>
  <c r="J91" i="68"/>
  <c r="K91" i="68"/>
  <c r="H91" i="68"/>
  <c r="H92" i="68"/>
  <c r="D91" i="68"/>
  <c r="D92" i="68"/>
  <c r="D60" i="68"/>
  <c r="D82" i="66"/>
  <c r="B83" i="66"/>
  <c r="C83" i="66"/>
  <c r="J46" i="66"/>
  <c r="K46" i="66"/>
  <c r="J47" i="66"/>
  <c r="K47" i="66"/>
  <c r="J48" i="66"/>
  <c r="K48" i="66"/>
  <c r="J49" i="66"/>
  <c r="K49" i="66"/>
  <c r="J51" i="66"/>
  <c r="K51" i="66"/>
  <c r="K52" i="66"/>
  <c r="J53" i="66"/>
  <c r="K53" i="66"/>
  <c r="J54" i="66"/>
  <c r="K54" i="66"/>
  <c r="H46" i="66"/>
  <c r="H47" i="66"/>
  <c r="H48" i="66"/>
  <c r="H49" i="66"/>
  <c r="H51" i="66"/>
  <c r="H53" i="66"/>
  <c r="H54" i="66"/>
  <c r="D46" i="66"/>
  <c r="D47" i="66"/>
  <c r="D48" i="66"/>
  <c r="D49" i="66"/>
  <c r="D51" i="66"/>
  <c r="D53" i="66"/>
  <c r="D54" i="66"/>
  <c r="B55" i="66"/>
  <c r="C55" i="66"/>
  <c r="J79" i="48"/>
  <c r="K79" i="48"/>
  <c r="J80" i="48"/>
  <c r="K80" i="48"/>
  <c r="J81" i="48"/>
  <c r="K81" i="48"/>
  <c r="J82" i="48"/>
  <c r="K82" i="48"/>
  <c r="J83" i="48"/>
  <c r="K83" i="48"/>
  <c r="H79" i="48"/>
  <c r="H80" i="48"/>
  <c r="D79" i="48"/>
  <c r="D83" i="48"/>
  <c r="H83" i="48"/>
  <c r="K87" i="48"/>
  <c r="H88" i="48"/>
  <c r="D88" i="48"/>
  <c r="H29" i="48"/>
  <c r="J29" i="48"/>
  <c r="K29" i="48"/>
  <c r="H30" i="48"/>
  <c r="J30" i="48"/>
  <c r="K30" i="48"/>
  <c r="D29" i="48"/>
  <c r="J94" i="47"/>
  <c r="K94" i="47"/>
  <c r="H92" i="47"/>
  <c r="H93" i="47"/>
  <c r="H94" i="47"/>
  <c r="D92" i="47"/>
  <c r="D93" i="47"/>
  <c r="D94" i="47"/>
  <c r="J84" i="47"/>
  <c r="K84" i="47"/>
  <c r="H84" i="47"/>
  <c r="D84" i="47"/>
  <c r="J73" i="47"/>
  <c r="K73" i="47"/>
  <c r="H73" i="47"/>
  <c r="D73" i="47"/>
  <c r="J49" i="47"/>
  <c r="K49" i="47"/>
  <c r="H49" i="47"/>
  <c r="J58" i="47"/>
  <c r="K58" i="47"/>
  <c r="J59" i="47"/>
  <c r="K59" i="47"/>
  <c r="J60" i="47"/>
  <c r="L60" i="47" s="1"/>
  <c r="D49" i="47"/>
  <c r="J86" i="83"/>
  <c r="K86" i="83"/>
  <c r="J87" i="83"/>
  <c r="K87" i="83"/>
  <c r="J88" i="83"/>
  <c r="K88" i="83"/>
  <c r="J89" i="83"/>
  <c r="K89" i="83"/>
  <c r="J90" i="83"/>
  <c r="K90" i="83"/>
  <c r="K91" i="83"/>
  <c r="H87" i="83"/>
  <c r="H88" i="83"/>
  <c r="H89" i="83"/>
  <c r="H90" i="83"/>
  <c r="D87" i="83"/>
  <c r="D88" i="83"/>
  <c r="D89" i="83"/>
  <c r="D90" i="83"/>
  <c r="J88" i="46"/>
  <c r="K88" i="46"/>
  <c r="J89" i="46"/>
  <c r="K89" i="46"/>
  <c r="J90" i="46"/>
  <c r="K90" i="46"/>
  <c r="J91" i="46"/>
  <c r="L91" i="46" s="1"/>
  <c r="K91" i="46"/>
  <c r="J92" i="46"/>
  <c r="K92" i="46"/>
  <c r="J93" i="46"/>
  <c r="K93" i="46"/>
  <c r="H88" i="46"/>
  <c r="H89" i="46"/>
  <c r="H90" i="46"/>
  <c r="H91" i="46"/>
  <c r="H92" i="46"/>
  <c r="D88" i="46"/>
  <c r="D89" i="46"/>
  <c r="D90" i="46"/>
  <c r="D91" i="46"/>
  <c r="D92" i="46"/>
  <c r="D93" i="46"/>
  <c r="H94" i="81"/>
  <c r="J94" i="81"/>
  <c r="K94" i="81"/>
  <c r="J87" i="81"/>
  <c r="J88" i="81"/>
  <c r="H86" i="81"/>
  <c r="H87" i="81"/>
  <c r="D87" i="81"/>
  <c r="D94" i="81"/>
  <c r="J87" i="36"/>
  <c r="K87" i="36"/>
  <c r="H87" i="36"/>
  <c r="D87" i="36"/>
  <c r="J94" i="36"/>
  <c r="H94" i="36"/>
  <c r="D94" i="36"/>
  <c r="K95" i="83"/>
  <c r="J95" i="83"/>
  <c r="H95" i="83"/>
  <c r="D95" i="83"/>
  <c r="G94" i="83"/>
  <c r="F94" i="83"/>
  <c r="C94" i="83"/>
  <c r="B94" i="83"/>
  <c r="H86" i="83"/>
  <c r="D86" i="83"/>
  <c r="K85" i="83"/>
  <c r="J85" i="83"/>
  <c r="H85" i="83"/>
  <c r="D85" i="83"/>
  <c r="K84" i="83"/>
  <c r="J84" i="83"/>
  <c r="H84" i="83"/>
  <c r="D84" i="83"/>
  <c r="K83" i="83"/>
  <c r="J83" i="83"/>
  <c r="H83" i="83"/>
  <c r="D83" i="83"/>
  <c r="K82" i="83"/>
  <c r="J82" i="83"/>
  <c r="H82" i="83"/>
  <c r="D82" i="83"/>
  <c r="K81" i="83"/>
  <c r="J81" i="83"/>
  <c r="H81" i="83"/>
  <c r="D81" i="83"/>
  <c r="K80" i="83"/>
  <c r="J80" i="83"/>
  <c r="H80" i="83"/>
  <c r="D80" i="83"/>
  <c r="K79" i="83"/>
  <c r="J79" i="83"/>
  <c r="H79" i="83"/>
  <c r="D79" i="83"/>
  <c r="K78" i="83"/>
  <c r="J78" i="83"/>
  <c r="H78" i="83"/>
  <c r="D78" i="83"/>
  <c r="K77" i="83"/>
  <c r="J77" i="83"/>
  <c r="H77" i="83"/>
  <c r="D77" i="83"/>
  <c r="K76" i="83"/>
  <c r="J76" i="83"/>
  <c r="H76" i="83"/>
  <c r="D76" i="83"/>
  <c r="K75" i="83"/>
  <c r="J75" i="83"/>
  <c r="H75" i="83"/>
  <c r="D75" i="83"/>
  <c r="K73" i="83"/>
  <c r="J73" i="83"/>
  <c r="H73" i="83"/>
  <c r="D73" i="83"/>
  <c r="K72" i="83"/>
  <c r="J72" i="83"/>
  <c r="H72" i="83"/>
  <c r="D72" i="83"/>
  <c r="K71" i="83"/>
  <c r="J71" i="83"/>
  <c r="H71" i="83"/>
  <c r="D71" i="83"/>
  <c r="K70" i="83"/>
  <c r="J70" i="83"/>
  <c r="H70" i="83"/>
  <c r="D70" i="83"/>
  <c r="K69" i="83"/>
  <c r="J69" i="83"/>
  <c r="H69" i="83"/>
  <c r="D69" i="83"/>
  <c r="K68" i="83"/>
  <c r="J68" i="83"/>
  <c r="H68" i="83"/>
  <c r="D68" i="83"/>
  <c r="K67" i="83"/>
  <c r="J67" i="83"/>
  <c r="H67" i="83"/>
  <c r="D67" i="83"/>
  <c r="J65" i="83"/>
  <c r="F65" i="83"/>
  <c r="B65" i="83"/>
  <c r="K61" i="83"/>
  <c r="J61" i="83"/>
  <c r="H61" i="83"/>
  <c r="D61" i="83"/>
  <c r="K59" i="83"/>
  <c r="K58" i="83"/>
  <c r="J58" i="83"/>
  <c r="H58" i="83"/>
  <c r="D58" i="83"/>
  <c r="K56" i="83"/>
  <c r="J56" i="83"/>
  <c r="H56" i="83"/>
  <c r="D56" i="83"/>
  <c r="K55" i="83"/>
  <c r="J55" i="83"/>
  <c r="H55" i="83"/>
  <c r="D55" i="83"/>
  <c r="K54" i="83"/>
  <c r="J54" i="83"/>
  <c r="H54" i="83"/>
  <c r="D54" i="83"/>
  <c r="K53" i="83"/>
  <c r="J53" i="83"/>
  <c r="H53" i="83"/>
  <c r="D53" i="83"/>
  <c r="K52" i="83"/>
  <c r="J52" i="83"/>
  <c r="H52" i="83"/>
  <c r="D52" i="83"/>
  <c r="K51" i="83"/>
  <c r="J51" i="83"/>
  <c r="H51" i="83"/>
  <c r="D51" i="83"/>
  <c r="K50" i="83"/>
  <c r="J50" i="83"/>
  <c r="H50" i="83"/>
  <c r="D50" i="83"/>
  <c r="K49" i="83"/>
  <c r="J49" i="83"/>
  <c r="H49" i="83"/>
  <c r="D49" i="83"/>
  <c r="K48" i="83"/>
  <c r="J48" i="83"/>
  <c r="H48" i="83"/>
  <c r="D48" i="83"/>
  <c r="K47" i="83"/>
  <c r="J47" i="83"/>
  <c r="H47" i="83"/>
  <c r="D47" i="83"/>
  <c r="K46" i="83"/>
  <c r="J46" i="83"/>
  <c r="H46" i="83"/>
  <c r="D46" i="83"/>
  <c r="K45" i="83"/>
  <c r="J45" i="83"/>
  <c r="H45" i="83"/>
  <c r="D45" i="83"/>
  <c r="K44" i="83"/>
  <c r="J44" i="83"/>
  <c r="H44" i="83"/>
  <c r="D44" i="83"/>
  <c r="K43" i="83"/>
  <c r="J43" i="83"/>
  <c r="H43" i="83"/>
  <c r="D43" i="83"/>
  <c r="K42" i="83"/>
  <c r="J42" i="83"/>
  <c r="H42" i="83"/>
  <c r="D42" i="83"/>
  <c r="K41" i="83"/>
  <c r="J41" i="83"/>
  <c r="H41" i="83"/>
  <c r="D41" i="83"/>
  <c r="K40" i="83"/>
  <c r="J40" i="83"/>
  <c r="H40" i="83"/>
  <c r="D40" i="83"/>
  <c r="K39" i="83"/>
  <c r="J39" i="83"/>
  <c r="H39" i="83"/>
  <c r="D39" i="83"/>
  <c r="J37" i="83"/>
  <c r="F37" i="83"/>
  <c r="D37" i="83"/>
  <c r="D65" i="83" s="1"/>
  <c r="B37" i="83"/>
  <c r="K33" i="83"/>
  <c r="J33" i="83"/>
  <c r="H33" i="83"/>
  <c r="D33" i="83"/>
  <c r="G32" i="83"/>
  <c r="F32" i="83"/>
  <c r="C32" i="83"/>
  <c r="B32" i="83"/>
  <c r="K31" i="83"/>
  <c r="J31" i="83"/>
  <c r="H31" i="83"/>
  <c r="D31" i="83"/>
  <c r="K30" i="83"/>
  <c r="J30" i="83"/>
  <c r="H30" i="83"/>
  <c r="D30" i="83"/>
  <c r="K29" i="83"/>
  <c r="J29" i="83"/>
  <c r="H29" i="83"/>
  <c r="D29" i="83"/>
  <c r="K28" i="83"/>
  <c r="J28" i="83"/>
  <c r="H28" i="83"/>
  <c r="D28" i="83"/>
  <c r="K27" i="83"/>
  <c r="J27" i="83"/>
  <c r="H27" i="83"/>
  <c r="D27" i="83"/>
  <c r="K26" i="83"/>
  <c r="J26" i="83"/>
  <c r="H26" i="83"/>
  <c r="D26" i="83"/>
  <c r="K25" i="83"/>
  <c r="J25" i="83"/>
  <c r="H25" i="83"/>
  <c r="D25" i="83"/>
  <c r="K24" i="83"/>
  <c r="J24" i="83"/>
  <c r="H24" i="83"/>
  <c r="D24" i="83"/>
  <c r="K23" i="83"/>
  <c r="J23" i="83"/>
  <c r="H23" i="83"/>
  <c r="D23" i="83"/>
  <c r="K21" i="83"/>
  <c r="J21" i="83"/>
  <c r="H21" i="83"/>
  <c r="D21" i="83"/>
  <c r="K20" i="83"/>
  <c r="J20" i="83"/>
  <c r="H20" i="83"/>
  <c r="D20" i="83"/>
  <c r="K19" i="83"/>
  <c r="J19" i="83"/>
  <c r="H19" i="83"/>
  <c r="D19" i="83"/>
  <c r="K18" i="83"/>
  <c r="J18" i="83"/>
  <c r="H18" i="83"/>
  <c r="D18" i="83"/>
  <c r="K17" i="83"/>
  <c r="J17" i="83"/>
  <c r="H17" i="83"/>
  <c r="D17" i="83"/>
  <c r="K16" i="83"/>
  <c r="J16" i="83"/>
  <c r="H16" i="83"/>
  <c r="D16" i="83"/>
  <c r="K15" i="83"/>
  <c r="J15" i="83"/>
  <c r="H15" i="83"/>
  <c r="D15" i="83"/>
  <c r="K14" i="83"/>
  <c r="J14" i="83"/>
  <c r="H14" i="83"/>
  <c r="D14" i="83"/>
  <c r="K13" i="83"/>
  <c r="J13" i="83"/>
  <c r="H13" i="83"/>
  <c r="D13" i="83"/>
  <c r="K12" i="83"/>
  <c r="J12" i="83"/>
  <c r="H12" i="83"/>
  <c r="D12" i="83"/>
  <c r="K11" i="83"/>
  <c r="J11" i="83"/>
  <c r="H11" i="83"/>
  <c r="D11" i="83"/>
  <c r="K10" i="83"/>
  <c r="J10" i="83"/>
  <c r="H10" i="83"/>
  <c r="D10" i="83"/>
  <c r="K9" i="83"/>
  <c r="J9" i="83"/>
  <c r="H9" i="83"/>
  <c r="D9" i="83"/>
  <c r="K8" i="83"/>
  <c r="J8" i="83"/>
  <c r="H8" i="83"/>
  <c r="D8" i="83"/>
  <c r="K7" i="83"/>
  <c r="J7" i="83"/>
  <c r="H7" i="83"/>
  <c r="D7" i="83"/>
  <c r="C6" i="83"/>
  <c r="K6" i="83" s="1"/>
  <c r="B6" i="83"/>
  <c r="J5" i="83"/>
  <c r="H5" i="83"/>
  <c r="H37" i="83" s="1"/>
  <c r="H65" i="83" s="1"/>
  <c r="F5" i="83"/>
  <c r="L5" i="68"/>
  <c r="H5" i="68"/>
  <c r="F55" i="66"/>
  <c r="G55" i="66"/>
  <c r="L5" i="48"/>
  <c r="H5" i="48"/>
  <c r="K96" i="81"/>
  <c r="J96" i="81"/>
  <c r="H96" i="81"/>
  <c r="D96" i="81"/>
  <c r="G95" i="81"/>
  <c r="F95" i="81"/>
  <c r="C95" i="81"/>
  <c r="B95" i="81"/>
  <c r="K93" i="81"/>
  <c r="J93" i="81"/>
  <c r="H93" i="81"/>
  <c r="D93" i="81"/>
  <c r="K92" i="81"/>
  <c r="J92" i="81"/>
  <c r="H92" i="81"/>
  <c r="D92" i="81"/>
  <c r="K91" i="81"/>
  <c r="J91" i="81"/>
  <c r="H91" i="81"/>
  <c r="D91" i="81"/>
  <c r="K90" i="81"/>
  <c r="J90" i="81"/>
  <c r="H90" i="81"/>
  <c r="D90" i="81"/>
  <c r="K89" i="81"/>
  <c r="J89" i="81"/>
  <c r="H89" i="81"/>
  <c r="D89" i="81"/>
  <c r="K88" i="81"/>
  <c r="H88" i="81"/>
  <c r="D88" i="81"/>
  <c r="K87" i="81"/>
  <c r="K86" i="81"/>
  <c r="J86" i="81"/>
  <c r="D86" i="81"/>
  <c r="K85" i="81"/>
  <c r="J85" i="81"/>
  <c r="H85" i="81"/>
  <c r="D85" i="81"/>
  <c r="K84" i="81"/>
  <c r="J84" i="81"/>
  <c r="H84" i="81"/>
  <c r="D84" i="81"/>
  <c r="K83" i="81"/>
  <c r="J83" i="81"/>
  <c r="H83" i="81"/>
  <c r="D83" i="81"/>
  <c r="K82" i="81"/>
  <c r="J82" i="81"/>
  <c r="H82" i="81"/>
  <c r="D82" i="81"/>
  <c r="K81" i="81"/>
  <c r="J81" i="81"/>
  <c r="H81" i="81"/>
  <c r="D81" i="81"/>
  <c r="K80" i="81"/>
  <c r="J80" i="81"/>
  <c r="H80" i="81"/>
  <c r="D80" i="81"/>
  <c r="K79" i="81"/>
  <c r="J79" i="81"/>
  <c r="H79" i="81"/>
  <c r="D79" i="81"/>
  <c r="K78" i="81"/>
  <c r="J78" i="81"/>
  <c r="H78" i="81"/>
  <c r="D78" i="81"/>
  <c r="K77" i="81"/>
  <c r="J77" i="81"/>
  <c r="H77" i="81"/>
  <c r="D77" i="81"/>
  <c r="K76" i="81"/>
  <c r="J76" i="81"/>
  <c r="H76" i="81"/>
  <c r="D76" i="81"/>
  <c r="K75" i="81"/>
  <c r="J75" i="81"/>
  <c r="H75" i="81"/>
  <c r="D75" i="81"/>
  <c r="K74" i="81"/>
  <c r="J74" i="81"/>
  <c r="H74" i="81"/>
  <c r="D74" i="81"/>
  <c r="K73" i="81"/>
  <c r="J73" i="81"/>
  <c r="H73" i="81"/>
  <c r="D73" i="81"/>
  <c r="K72" i="81"/>
  <c r="J72" i="81"/>
  <c r="H72" i="81"/>
  <c r="D72" i="81"/>
  <c r="K71" i="81"/>
  <c r="J71" i="81"/>
  <c r="H71" i="81"/>
  <c r="D71" i="81"/>
  <c r="K70" i="81"/>
  <c r="J70" i="81"/>
  <c r="H70" i="81"/>
  <c r="D70" i="81"/>
  <c r="K69" i="81"/>
  <c r="J69" i="81"/>
  <c r="H69" i="81"/>
  <c r="D69" i="81"/>
  <c r="K68" i="81"/>
  <c r="J68" i="81"/>
  <c r="H68" i="81"/>
  <c r="D68" i="81"/>
  <c r="J67" i="81"/>
  <c r="F67" i="81"/>
  <c r="B67" i="81"/>
  <c r="J66" i="81"/>
  <c r="F66" i="81"/>
  <c r="B66" i="81"/>
  <c r="K62" i="81"/>
  <c r="J62" i="81"/>
  <c r="H62" i="81"/>
  <c r="D62" i="81"/>
  <c r="G61" i="81"/>
  <c r="F61" i="81"/>
  <c r="C61" i="81"/>
  <c r="B61" i="81"/>
  <c r="K60" i="81"/>
  <c r="J60" i="81"/>
  <c r="H60" i="81"/>
  <c r="D60" i="81"/>
  <c r="K59" i="81"/>
  <c r="J59" i="81"/>
  <c r="H59" i="81"/>
  <c r="D59" i="81"/>
  <c r="K58" i="81"/>
  <c r="J58" i="81"/>
  <c r="H58" i="81"/>
  <c r="D58" i="81"/>
  <c r="K57" i="81"/>
  <c r="J57" i="81"/>
  <c r="H57" i="81"/>
  <c r="D57" i="81"/>
  <c r="K56" i="81"/>
  <c r="K55" i="81"/>
  <c r="J55" i="81"/>
  <c r="H55" i="81"/>
  <c r="D55" i="81"/>
  <c r="K54" i="81"/>
  <c r="J54" i="81"/>
  <c r="H54" i="81"/>
  <c r="D54" i="81"/>
  <c r="K53" i="81"/>
  <c r="J53" i="81"/>
  <c r="H53" i="81"/>
  <c r="D53" i="81"/>
  <c r="K52" i="81"/>
  <c r="J52" i="81"/>
  <c r="H52" i="81"/>
  <c r="D52" i="81"/>
  <c r="K51" i="81"/>
  <c r="J51" i="81"/>
  <c r="H51" i="81"/>
  <c r="D51" i="81"/>
  <c r="K50" i="81"/>
  <c r="J50" i="81"/>
  <c r="H50" i="81"/>
  <c r="D50" i="81"/>
  <c r="K49" i="81"/>
  <c r="J49" i="81"/>
  <c r="H49" i="81"/>
  <c r="D49" i="81"/>
  <c r="K48" i="81"/>
  <c r="J48" i="81"/>
  <c r="H48" i="81"/>
  <c r="D48" i="81"/>
  <c r="K47" i="81"/>
  <c r="J47" i="81"/>
  <c r="H47" i="81"/>
  <c r="D47" i="81"/>
  <c r="K46" i="81"/>
  <c r="J46" i="81"/>
  <c r="H46" i="81"/>
  <c r="D46" i="81"/>
  <c r="K45" i="81"/>
  <c r="J45" i="81"/>
  <c r="H45" i="81"/>
  <c r="D45" i="81"/>
  <c r="K44" i="81"/>
  <c r="J44" i="81"/>
  <c r="H44" i="81"/>
  <c r="D44" i="81"/>
  <c r="K43" i="81"/>
  <c r="J43" i="81"/>
  <c r="H43" i="81"/>
  <c r="D43" i="81"/>
  <c r="K42" i="81"/>
  <c r="J42" i="81"/>
  <c r="H42" i="81"/>
  <c r="D42" i="81"/>
  <c r="K41" i="81"/>
  <c r="J41" i="81"/>
  <c r="H41" i="81"/>
  <c r="D41" i="81"/>
  <c r="K40" i="81"/>
  <c r="J40" i="81"/>
  <c r="H40" i="81"/>
  <c r="D40" i="81"/>
  <c r="K39" i="81"/>
  <c r="J39" i="81"/>
  <c r="H39" i="81"/>
  <c r="D39" i="81"/>
  <c r="J38" i="81"/>
  <c r="F38" i="81"/>
  <c r="B38" i="81"/>
  <c r="J37" i="81"/>
  <c r="F37" i="81"/>
  <c r="D37" i="81"/>
  <c r="D66" i="81" s="1"/>
  <c r="H66" i="81" s="1"/>
  <c r="B37" i="81"/>
  <c r="K33" i="81"/>
  <c r="J33" i="81"/>
  <c r="H33" i="81"/>
  <c r="D33" i="81"/>
  <c r="G32" i="81"/>
  <c r="F32" i="81"/>
  <c r="C32" i="81"/>
  <c r="B32" i="81"/>
  <c r="K31" i="81"/>
  <c r="J31" i="81"/>
  <c r="H31" i="81"/>
  <c r="D31" i="81"/>
  <c r="K30" i="81"/>
  <c r="J30" i="81"/>
  <c r="H30" i="81"/>
  <c r="D30" i="81"/>
  <c r="K29" i="81"/>
  <c r="J29" i="81"/>
  <c r="H29" i="81"/>
  <c r="D29" i="81"/>
  <c r="K28" i="81"/>
  <c r="J28" i="81"/>
  <c r="H28" i="81"/>
  <c r="D28" i="81"/>
  <c r="K27" i="81"/>
  <c r="J27" i="81"/>
  <c r="H27" i="81"/>
  <c r="D27" i="81"/>
  <c r="K26" i="81"/>
  <c r="J26" i="81"/>
  <c r="H26" i="81"/>
  <c r="D26" i="81"/>
  <c r="K25" i="81"/>
  <c r="J25" i="81"/>
  <c r="H25" i="81"/>
  <c r="D25" i="81"/>
  <c r="K24" i="81"/>
  <c r="J24" i="81"/>
  <c r="H24" i="81"/>
  <c r="D24" i="81"/>
  <c r="K23" i="81"/>
  <c r="J23" i="81"/>
  <c r="H23" i="81"/>
  <c r="D23" i="81"/>
  <c r="K22" i="81"/>
  <c r="J22" i="81"/>
  <c r="H22" i="81"/>
  <c r="D22" i="81"/>
  <c r="K21" i="81"/>
  <c r="J21" i="81"/>
  <c r="H21" i="81"/>
  <c r="D21" i="81"/>
  <c r="K20" i="81"/>
  <c r="J20" i="81"/>
  <c r="H20" i="81"/>
  <c r="D20" i="81"/>
  <c r="K19" i="81"/>
  <c r="J19" i="81"/>
  <c r="H19" i="81"/>
  <c r="D19" i="81"/>
  <c r="K18" i="81"/>
  <c r="J18" i="81"/>
  <c r="H18" i="81"/>
  <c r="D18" i="81"/>
  <c r="K17" i="81"/>
  <c r="J17" i="81"/>
  <c r="H17" i="81"/>
  <c r="D17" i="81"/>
  <c r="K16" i="81"/>
  <c r="J16" i="81"/>
  <c r="H16" i="81"/>
  <c r="D16" i="81"/>
  <c r="K15" i="81"/>
  <c r="J15" i="81"/>
  <c r="H15" i="81"/>
  <c r="D15" i="81"/>
  <c r="K14" i="81"/>
  <c r="J14" i="81"/>
  <c r="H14" i="81"/>
  <c r="D14" i="81"/>
  <c r="K13" i="81"/>
  <c r="J13" i="81"/>
  <c r="H13" i="81"/>
  <c r="D13" i="81"/>
  <c r="K12" i="81"/>
  <c r="J12" i="81"/>
  <c r="H12" i="81"/>
  <c r="D12" i="81"/>
  <c r="K11" i="81"/>
  <c r="J11" i="81"/>
  <c r="H11" i="81"/>
  <c r="D11" i="81"/>
  <c r="K10" i="81"/>
  <c r="J10" i="81"/>
  <c r="H10" i="81"/>
  <c r="D10" i="81"/>
  <c r="K9" i="81"/>
  <c r="J9" i="81"/>
  <c r="H9" i="81"/>
  <c r="D9" i="81"/>
  <c r="K8" i="81"/>
  <c r="J8" i="81"/>
  <c r="H8" i="81"/>
  <c r="D8" i="81"/>
  <c r="K7" i="81"/>
  <c r="J7" i="81"/>
  <c r="H7" i="81"/>
  <c r="D7" i="81"/>
  <c r="J6" i="81"/>
  <c r="F6" i="81"/>
  <c r="C6" i="81"/>
  <c r="K6" i="81" s="1"/>
  <c r="L5" i="81"/>
  <c r="L37" i="81" s="1"/>
  <c r="L66" i="81" s="1"/>
  <c r="J5" i="81"/>
  <c r="H5" i="81"/>
  <c r="F5" i="81"/>
  <c r="J18" i="80"/>
  <c r="I18" i="80"/>
  <c r="F18" i="80"/>
  <c r="E18" i="80"/>
  <c r="J17" i="80"/>
  <c r="I17" i="80"/>
  <c r="F17" i="80"/>
  <c r="E17" i="80"/>
  <c r="J16" i="80"/>
  <c r="I16" i="80"/>
  <c r="F16" i="80"/>
  <c r="E16" i="80"/>
  <c r="N15" i="80"/>
  <c r="M15" i="80"/>
  <c r="K15" i="80"/>
  <c r="G15" i="80"/>
  <c r="N14" i="80"/>
  <c r="M14" i="80"/>
  <c r="K14" i="80"/>
  <c r="G14" i="80"/>
  <c r="N13" i="80"/>
  <c r="M13" i="80"/>
  <c r="K13" i="80"/>
  <c r="G13" i="80"/>
  <c r="N12" i="80"/>
  <c r="M12" i="80"/>
  <c r="K12" i="80"/>
  <c r="G12" i="80"/>
  <c r="N11" i="80"/>
  <c r="M11" i="80"/>
  <c r="K11" i="80"/>
  <c r="G11" i="80"/>
  <c r="N10" i="80"/>
  <c r="M10" i="80"/>
  <c r="K10" i="80"/>
  <c r="G10" i="80"/>
  <c r="N9" i="80"/>
  <c r="M9" i="80"/>
  <c r="K9" i="80"/>
  <c r="G9" i="80"/>
  <c r="N8" i="80"/>
  <c r="M8" i="80"/>
  <c r="K8" i="80"/>
  <c r="G8" i="80"/>
  <c r="N7" i="80"/>
  <c r="M7" i="80"/>
  <c r="K7" i="80"/>
  <c r="G7" i="80"/>
  <c r="N6" i="80"/>
  <c r="M6" i="80"/>
  <c r="J6" i="80"/>
  <c r="I6" i="80"/>
  <c r="M5" i="80"/>
  <c r="K5" i="80"/>
  <c r="O5" i="80" s="1"/>
  <c r="I5" i="80"/>
  <c r="M25" i="2"/>
  <c r="I25" i="2"/>
  <c r="E25" i="2"/>
  <c r="AN51" i="75"/>
  <c r="AO51" i="75"/>
  <c r="AP51" i="75"/>
  <c r="AN52" i="75"/>
  <c r="AO52" i="75"/>
  <c r="AQ52" i="75" s="1"/>
  <c r="AN53" i="75"/>
  <c r="AO53" i="75"/>
  <c r="AN54" i="75"/>
  <c r="AO54" i="75"/>
  <c r="AN55" i="75"/>
  <c r="AO55" i="75"/>
  <c r="AN56" i="75"/>
  <c r="AO56" i="75"/>
  <c r="AN57" i="75"/>
  <c r="AO57" i="75"/>
  <c r="AN58" i="75"/>
  <c r="AO58" i="75"/>
  <c r="AN59" i="75"/>
  <c r="AO59" i="75"/>
  <c r="AN60" i="75"/>
  <c r="AO60" i="75"/>
  <c r="AN61" i="75"/>
  <c r="AO61" i="75"/>
  <c r="AN62" i="75"/>
  <c r="AO62" i="75"/>
  <c r="AP62" i="75"/>
  <c r="AP67" i="75"/>
  <c r="Z64" i="75"/>
  <c r="AA64" i="75"/>
  <c r="Z65" i="75"/>
  <c r="AA65" i="75"/>
  <c r="Z66" i="75"/>
  <c r="AA66" i="75"/>
  <c r="Z67" i="75"/>
  <c r="AN67" i="75" s="1"/>
  <c r="AA67" i="75"/>
  <c r="AN63" i="75"/>
  <c r="AO63" i="75"/>
  <c r="AP63" i="75"/>
  <c r="K64" i="75"/>
  <c r="AN64" i="75" s="1"/>
  <c r="L64" i="75"/>
  <c r="M64" i="75"/>
  <c r="K65" i="75"/>
  <c r="AN65" i="75" s="1"/>
  <c r="L65" i="75"/>
  <c r="K66" i="75"/>
  <c r="AN66" i="75" s="1"/>
  <c r="L66" i="75"/>
  <c r="K67" i="75"/>
  <c r="L67" i="75"/>
  <c r="M67" i="75"/>
  <c r="AO29" i="75"/>
  <c r="AP29" i="75"/>
  <c r="AO30" i="75"/>
  <c r="AQ30" i="75" s="1"/>
  <c r="AO31" i="75"/>
  <c r="AO32" i="75"/>
  <c r="AO33" i="75"/>
  <c r="AO34" i="75"/>
  <c r="AO35" i="75"/>
  <c r="AO36" i="75"/>
  <c r="AO37" i="75"/>
  <c r="AO38" i="75"/>
  <c r="AO39" i="75"/>
  <c r="AO40" i="75"/>
  <c r="AP40" i="75"/>
  <c r="AP45" i="75"/>
  <c r="AM29" i="75"/>
  <c r="AN29" i="75"/>
  <c r="AM30" i="75"/>
  <c r="AN30" i="75"/>
  <c r="AM31" i="75"/>
  <c r="AN31" i="75"/>
  <c r="AM32" i="75"/>
  <c r="AN32" i="75"/>
  <c r="AM33" i="75"/>
  <c r="AN33" i="75"/>
  <c r="AM34" i="75"/>
  <c r="AN34" i="75"/>
  <c r="AM35" i="75"/>
  <c r="AN35" i="75"/>
  <c r="AM36" i="75"/>
  <c r="AN36" i="75"/>
  <c r="AM37" i="75"/>
  <c r="AN37" i="75"/>
  <c r="AM38" i="75"/>
  <c r="AN38" i="75"/>
  <c r="AM39" i="75"/>
  <c r="AN39" i="75"/>
  <c r="AM40" i="75"/>
  <c r="AN40" i="75"/>
  <c r="AM41" i="75"/>
  <c r="AM42" i="75"/>
  <c r="AM43" i="75"/>
  <c r="AM44" i="75"/>
  <c r="AM45" i="75"/>
  <c r="AN45" i="75"/>
  <c r="Z42" i="75"/>
  <c r="Z43" i="75"/>
  <c r="Z44" i="75"/>
  <c r="Z45" i="75"/>
  <c r="AN41" i="75"/>
  <c r="K42" i="75"/>
  <c r="AN42" i="75" s="1"/>
  <c r="L42" i="75"/>
  <c r="K43" i="75"/>
  <c r="AN43" i="75" s="1"/>
  <c r="L43" i="75"/>
  <c r="K44" i="75"/>
  <c r="AN44" i="75" s="1"/>
  <c r="L44" i="75"/>
  <c r="K45" i="75"/>
  <c r="L45" i="75"/>
  <c r="AN7" i="75"/>
  <c r="AO7" i="75"/>
  <c r="AP7" i="75"/>
  <c r="AN8" i="75"/>
  <c r="AO8" i="75"/>
  <c r="AQ8" i="75" s="1"/>
  <c r="AN9" i="75"/>
  <c r="AO9" i="75"/>
  <c r="AN10" i="75"/>
  <c r="AO10" i="75"/>
  <c r="AN11" i="75"/>
  <c r="AO11" i="75"/>
  <c r="AN12" i="75"/>
  <c r="AO12" i="75"/>
  <c r="AN13" i="75"/>
  <c r="AO13" i="75"/>
  <c r="AN14" i="75"/>
  <c r="AO14" i="75"/>
  <c r="AN15" i="75"/>
  <c r="AO15" i="75"/>
  <c r="AN16" i="75"/>
  <c r="AO16" i="75"/>
  <c r="AN17" i="75"/>
  <c r="AO17" i="75"/>
  <c r="AN18" i="75"/>
  <c r="AO18" i="75"/>
  <c r="AP23" i="75"/>
  <c r="AN21" i="75"/>
  <c r="Z20" i="75"/>
  <c r="AN20" i="75" s="1"/>
  <c r="Z21" i="75"/>
  <c r="Z22" i="75"/>
  <c r="AN22" i="75" s="1"/>
  <c r="Z23" i="75"/>
  <c r="AM51" i="60"/>
  <c r="AN51" i="60"/>
  <c r="AO51" i="60"/>
  <c r="AP51" i="60"/>
  <c r="AM52" i="60"/>
  <c r="AN52" i="60"/>
  <c r="AO52" i="60"/>
  <c r="AQ52" i="60" s="1"/>
  <c r="AM53" i="60"/>
  <c r="AN53" i="60"/>
  <c r="AO53" i="60"/>
  <c r="AQ53" i="60" s="1"/>
  <c r="AM54" i="60"/>
  <c r="AN54" i="60"/>
  <c r="AO54" i="60"/>
  <c r="AM55" i="60"/>
  <c r="AN55" i="60"/>
  <c r="AO55" i="60"/>
  <c r="AM56" i="60"/>
  <c r="AN56" i="60"/>
  <c r="AO56" i="60"/>
  <c r="AM57" i="60"/>
  <c r="AN57" i="60"/>
  <c r="AO57" i="60"/>
  <c r="AM58" i="60"/>
  <c r="AN58" i="60"/>
  <c r="AO58" i="60"/>
  <c r="AM59" i="60"/>
  <c r="AN59" i="60"/>
  <c r="AO59" i="60"/>
  <c r="AM60" i="60"/>
  <c r="AN60" i="60"/>
  <c r="AO60" i="60"/>
  <c r="AM61" i="60"/>
  <c r="AN61" i="60"/>
  <c r="AO61" i="60"/>
  <c r="AP61" i="60"/>
  <c r="AM62" i="60"/>
  <c r="AN62" i="60"/>
  <c r="AO62" i="60"/>
  <c r="AP62" i="60"/>
  <c r="AM63" i="60"/>
  <c r="AM64" i="60"/>
  <c r="AN64" i="60"/>
  <c r="AM65" i="60"/>
  <c r="AN65" i="60"/>
  <c r="AM66" i="60"/>
  <c r="AN66" i="60"/>
  <c r="AM67" i="60"/>
  <c r="AN67" i="60"/>
  <c r="AP67" i="60"/>
  <c r="AO63" i="60"/>
  <c r="AP63" i="60"/>
  <c r="AN63" i="60"/>
  <c r="AM29" i="60"/>
  <c r="AN29" i="60"/>
  <c r="AO29" i="60"/>
  <c r="AP29" i="60"/>
  <c r="AM30" i="60"/>
  <c r="AN30" i="60"/>
  <c r="AO30" i="60"/>
  <c r="AQ30" i="60" s="1"/>
  <c r="AM31" i="60"/>
  <c r="AN31" i="60"/>
  <c r="AO31" i="60"/>
  <c r="AM32" i="60"/>
  <c r="AN32" i="60"/>
  <c r="AO32" i="60"/>
  <c r="AM33" i="60"/>
  <c r="AN33" i="60"/>
  <c r="AO33" i="60"/>
  <c r="AM34" i="60"/>
  <c r="AN34" i="60"/>
  <c r="AO34" i="60"/>
  <c r="AM35" i="60"/>
  <c r="AN35" i="60"/>
  <c r="AO35" i="60"/>
  <c r="AM36" i="60"/>
  <c r="AN36" i="60"/>
  <c r="AO36" i="60"/>
  <c r="AM37" i="60"/>
  <c r="AN37" i="60"/>
  <c r="AO37" i="60"/>
  <c r="AM38" i="60"/>
  <c r="AN38" i="60"/>
  <c r="AO38" i="60"/>
  <c r="AM39" i="60"/>
  <c r="AN39" i="60"/>
  <c r="AO39" i="60"/>
  <c r="AM40" i="60"/>
  <c r="AN40" i="60"/>
  <c r="AO40" i="60"/>
  <c r="AP40" i="60"/>
  <c r="AP45" i="60"/>
  <c r="Z42" i="60"/>
  <c r="AN42" i="60" s="1"/>
  <c r="AA42" i="60"/>
  <c r="Z43" i="60"/>
  <c r="AN43" i="60" s="1"/>
  <c r="AA43" i="60"/>
  <c r="Z44" i="60"/>
  <c r="AN44" i="60" s="1"/>
  <c r="AA44" i="60"/>
  <c r="Z45" i="60"/>
  <c r="AN45" i="60" s="1"/>
  <c r="AA45" i="60"/>
  <c r="AB45" i="60"/>
  <c r="AN41" i="60"/>
  <c r="AM7" i="60"/>
  <c r="AN7" i="60"/>
  <c r="AO7" i="60"/>
  <c r="AP7" i="60"/>
  <c r="AM8" i="60"/>
  <c r="AN8" i="60"/>
  <c r="AO8" i="60"/>
  <c r="AQ8" i="60" s="1"/>
  <c r="AM9" i="60"/>
  <c r="AN9" i="60"/>
  <c r="AO9" i="60"/>
  <c r="AM10" i="60"/>
  <c r="AN10" i="60"/>
  <c r="AO10" i="60"/>
  <c r="AM11" i="60"/>
  <c r="AN11" i="60"/>
  <c r="AO11" i="60"/>
  <c r="AM12" i="60"/>
  <c r="AN12" i="60"/>
  <c r="AO12" i="60"/>
  <c r="AM13" i="60"/>
  <c r="AN13" i="60"/>
  <c r="AO13" i="60"/>
  <c r="AM14" i="60"/>
  <c r="AN14" i="60"/>
  <c r="AO14" i="60"/>
  <c r="AM15" i="60"/>
  <c r="AN15" i="60"/>
  <c r="AO15" i="60"/>
  <c r="AM16" i="60"/>
  <c r="AN16" i="60"/>
  <c r="AO16" i="60"/>
  <c r="AM17" i="60"/>
  <c r="AN17" i="60"/>
  <c r="AO17" i="60"/>
  <c r="AM18" i="60"/>
  <c r="AN18" i="60"/>
  <c r="AO18" i="60"/>
  <c r="AN20" i="60"/>
  <c r="AN21" i="60"/>
  <c r="AN22" i="60"/>
  <c r="AN23" i="60"/>
  <c r="AP23" i="60"/>
  <c r="J55" i="66" l="1"/>
  <c r="G67" i="81"/>
  <c r="L87" i="83"/>
  <c r="AO65" i="75"/>
  <c r="L72" i="70"/>
  <c r="L48" i="66"/>
  <c r="L82" i="48"/>
  <c r="AO67" i="75"/>
  <c r="L27" i="70"/>
  <c r="L53" i="66"/>
  <c r="L83" i="48"/>
  <c r="L79" i="48"/>
  <c r="L30" i="48"/>
  <c r="L90" i="83"/>
  <c r="L86" i="83"/>
  <c r="L92" i="46"/>
  <c r="L88" i="46"/>
  <c r="L94" i="81"/>
  <c r="N16" i="80"/>
  <c r="AO66" i="75"/>
  <c r="L95" i="83"/>
  <c r="L88" i="83"/>
  <c r="L20" i="83"/>
  <c r="L93" i="46"/>
  <c r="L89" i="46"/>
  <c r="L87" i="81"/>
  <c r="L59" i="81"/>
  <c r="L60" i="81"/>
  <c r="L55" i="70"/>
  <c r="L50" i="70"/>
  <c r="L28" i="70"/>
  <c r="D83" i="66"/>
  <c r="L54" i="66"/>
  <c r="L59" i="47"/>
  <c r="L94" i="47"/>
  <c r="L58" i="47"/>
  <c r="L90" i="46"/>
  <c r="H95" i="81"/>
  <c r="L68" i="81"/>
  <c r="L71" i="81"/>
  <c r="L78" i="81"/>
  <c r="L79" i="81"/>
  <c r="L84" i="81"/>
  <c r="L89" i="81"/>
  <c r="L90" i="81"/>
  <c r="L91" i="81"/>
  <c r="L45" i="81"/>
  <c r="L46" i="81"/>
  <c r="L47" i="81"/>
  <c r="H32" i="81"/>
  <c r="L17" i="81"/>
  <c r="L21" i="81"/>
  <c r="L25" i="81"/>
  <c r="K16" i="80"/>
  <c r="O7" i="80"/>
  <c r="G18" i="80"/>
  <c r="G17" i="80"/>
  <c r="L73" i="70"/>
  <c r="L26" i="70"/>
  <c r="L25" i="70"/>
  <c r="L49" i="66"/>
  <c r="L51" i="66"/>
  <c r="L47" i="66"/>
  <c r="K55" i="66"/>
  <c r="L55" i="66" s="1"/>
  <c r="L46" i="66"/>
  <c r="L81" i="48"/>
  <c r="L80" i="48"/>
  <c r="L29" i="48"/>
  <c r="L49" i="47"/>
  <c r="L89" i="83"/>
  <c r="L85" i="81"/>
  <c r="L88" i="81"/>
  <c r="L77" i="81"/>
  <c r="D61" i="81"/>
  <c r="L48" i="81"/>
  <c r="L43" i="81"/>
  <c r="L44" i="81"/>
  <c r="L52" i="81"/>
  <c r="L33" i="81"/>
  <c r="L7" i="81"/>
  <c r="L9" i="81"/>
  <c r="L12" i="81"/>
  <c r="L26" i="81"/>
  <c r="L27" i="81"/>
  <c r="L29" i="81"/>
  <c r="O11" i="80"/>
  <c r="L87" i="36"/>
  <c r="AO64" i="75"/>
  <c r="AN23" i="75"/>
  <c r="AN19" i="75"/>
  <c r="AO41" i="60"/>
  <c r="L91" i="68"/>
  <c r="L73" i="47"/>
  <c r="L84" i="47"/>
  <c r="H94" i="83"/>
  <c r="L69" i="83"/>
  <c r="L73" i="83"/>
  <c r="L83" i="83"/>
  <c r="D94" i="83"/>
  <c r="L78" i="83"/>
  <c r="K94" i="83"/>
  <c r="L5" i="83"/>
  <c r="L37" i="83" s="1"/>
  <c r="L65" i="83" s="1"/>
  <c r="L40" i="83"/>
  <c r="L43" i="83"/>
  <c r="L61" i="83"/>
  <c r="F6" i="83"/>
  <c r="L28" i="83"/>
  <c r="L29" i="83"/>
  <c r="L33" i="83"/>
  <c r="L67" i="83"/>
  <c r="L70" i="83"/>
  <c r="L77" i="83"/>
  <c r="L75" i="83"/>
  <c r="L79" i="83"/>
  <c r="L80" i="83"/>
  <c r="L81" i="83"/>
  <c r="L84" i="83"/>
  <c r="L82" i="83"/>
  <c r="L85" i="83"/>
  <c r="K32" i="83"/>
  <c r="L68" i="83"/>
  <c r="L53" i="83"/>
  <c r="L55" i="83"/>
  <c r="L56" i="83"/>
  <c r="L71" i="83"/>
  <c r="L72" i="83"/>
  <c r="L12" i="83"/>
  <c r="L21" i="83"/>
  <c r="L26" i="83"/>
  <c r="L27" i="83"/>
  <c r="L76" i="83"/>
  <c r="L39" i="83"/>
  <c r="L44" i="83"/>
  <c r="L46" i="83"/>
  <c r="L48" i="83"/>
  <c r="L51" i="83"/>
  <c r="L58" i="83"/>
  <c r="J60" i="83"/>
  <c r="L49" i="83"/>
  <c r="L52" i="83"/>
  <c r="L54" i="83"/>
  <c r="L50" i="83"/>
  <c r="D60" i="83"/>
  <c r="L41" i="83"/>
  <c r="L42" i="83"/>
  <c r="L45" i="83"/>
  <c r="L47" i="83"/>
  <c r="L7" i="83"/>
  <c r="L8" i="83"/>
  <c r="L9" i="83"/>
  <c r="L13" i="83"/>
  <c r="L14" i="83"/>
  <c r="L17" i="83"/>
  <c r="L24" i="83"/>
  <c r="L25" i="83"/>
  <c r="L30" i="83"/>
  <c r="L15" i="83"/>
  <c r="L16" i="83"/>
  <c r="D32" i="83"/>
  <c r="L18" i="83"/>
  <c r="L19" i="83"/>
  <c r="J32" i="83"/>
  <c r="L23" i="83"/>
  <c r="L10" i="83"/>
  <c r="L11" i="83"/>
  <c r="L31" i="83"/>
  <c r="L96" i="81"/>
  <c r="K95" i="81"/>
  <c r="L69" i="81"/>
  <c r="L72" i="81"/>
  <c r="L73" i="81"/>
  <c r="L75" i="81"/>
  <c r="L76" i="81"/>
  <c r="L82" i="81"/>
  <c r="D95" i="81"/>
  <c r="L80" i="81"/>
  <c r="L86" i="81"/>
  <c r="L92" i="81"/>
  <c r="L93" i="81"/>
  <c r="J95" i="81"/>
  <c r="L81" i="81"/>
  <c r="L70" i="81"/>
  <c r="L74" i="81"/>
  <c r="L83" i="81"/>
  <c r="L62" i="81"/>
  <c r="L39" i="81"/>
  <c r="L40" i="81"/>
  <c r="L49" i="81"/>
  <c r="L50" i="81"/>
  <c r="L53" i="81"/>
  <c r="L54" i="81"/>
  <c r="L55" i="81"/>
  <c r="L57" i="81"/>
  <c r="L58" i="81"/>
  <c r="J61" i="81"/>
  <c r="K61" i="81"/>
  <c r="L41" i="81"/>
  <c r="L42" i="81"/>
  <c r="L51" i="81"/>
  <c r="D32" i="81"/>
  <c r="L13" i="81"/>
  <c r="L18" i="81"/>
  <c r="L19" i="81"/>
  <c r="L20" i="81"/>
  <c r="L22" i="81"/>
  <c r="L23" i="81"/>
  <c r="L24" i="81"/>
  <c r="L30" i="81"/>
  <c r="L31" i="81"/>
  <c r="L14" i="81"/>
  <c r="L15" i="81"/>
  <c r="L16" i="81"/>
  <c r="J32" i="81"/>
  <c r="L28" i="81"/>
  <c r="K32" i="81"/>
  <c r="L8" i="81"/>
  <c r="L10" i="81"/>
  <c r="L11" i="81"/>
  <c r="O15" i="80"/>
  <c r="K17" i="80"/>
  <c r="O8" i="80"/>
  <c r="O9" i="80"/>
  <c r="M16" i="80"/>
  <c r="O10" i="80"/>
  <c r="O12" i="80"/>
  <c r="O13" i="80"/>
  <c r="O14" i="80"/>
  <c r="M18" i="80"/>
  <c r="N18" i="80"/>
  <c r="M17" i="80"/>
  <c r="C38" i="83"/>
  <c r="K38" i="83"/>
  <c r="H60" i="83"/>
  <c r="F66" i="83"/>
  <c r="H32" i="83"/>
  <c r="K60" i="83"/>
  <c r="G66" i="83"/>
  <c r="F38" i="83"/>
  <c r="G38" i="83"/>
  <c r="J94" i="83"/>
  <c r="B66" i="83"/>
  <c r="J66" i="83"/>
  <c r="J6" i="83"/>
  <c r="C66" i="83"/>
  <c r="K66" i="83"/>
  <c r="B38" i="83"/>
  <c r="J38" i="83"/>
  <c r="C38" i="81"/>
  <c r="K38" i="81"/>
  <c r="H61" i="81"/>
  <c r="H37" i="81"/>
  <c r="G38" i="81"/>
  <c r="C67" i="81"/>
  <c r="K67" i="81"/>
  <c r="G16" i="80"/>
  <c r="N17" i="80"/>
  <c r="K18" i="80"/>
  <c r="N32" i="79"/>
  <c r="N31" i="79"/>
  <c r="N29" i="79"/>
  <c r="N10" i="79"/>
  <c r="M10" i="79"/>
  <c r="N9" i="79"/>
  <c r="N7" i="79"/>
  <c r="N20" i="79"/>
  <c r="M18" i="79"/>
  <c r="N18" i="79"/>
  <c r="N21" i="79"/>
  <c r="Y64" i="75"/>
  <c r="Y65" i="75"/>
  <c r="Y66" i="75"/>
  <c r="Y67" i="75"/>
  <c r="J64" i="75"/>
  <c r="J65" i="75"/>
  <c r="J66" i="75"/>
  <c r="J67" i="75"/>
  <c r="Y42" i="75"/>
  <c r="AA42" i="75"/>
  <c r="AO42" i="75" s="1"/>
  <c r="Y43" i="75"/>
  <c r="AA43" i="75"/>
  <c r="AO43" i="75" s="1"/>
  <c r="Y44" i="75"/>
  <c r="AA44" i="75"/>
  <c r="AO44" i="75" s="1"/>
  <c r="Y45" i="75"/>
  <c r="AA45" i="75"/>
  <c r="AO45" i="75" s="1"/>
  <c r="J42" i="75"/>
  <c r="J43" i="75"/>
  <c r="J44" i="75"/>
  <c r="J45" i="75"/>
  <c r="Y20" i="75"/>
  <c r="Y21" i="75"/>
  <c r="Y22" i="75"/>
  <c r="Y23" i="75"/>
  <c r="J20" i="75"/>
  <c r="J21" i="75"/>
  <c r="J22" i="75"/>
  <c r="J23" i="75"/>
  <c r="Y64" i="60"/>
  <c r="AA64" i="60"/>
  <c r="Y65" i="60"/>
  <c r="AA65" i="60"/>
  <c r="Y66" i="60"/>
  <c r="AA66" i="60"/>
  <c r="Y67" i="60"/>
  <c r="AA67" i="60"/>
  <c r="J64" i="60"/>
  <c r="L64" i="60"/>
  <c r="J65" i="60"/>
  <c r="L65" i="60"/>
  <c r="J66" i="60"/>
  <c r="L66" i="60"/>
  <c r="J67" i="60"/>
  <c r="L67" i="60"/>
  <c r="M67" i="60"/>
  <c r="Y42" i="60"/>
  <c r="Y43" i="60"/>
  <c r="Y44" i="60"/>
  <c r="Y45" i="60"/>
  <c r="AM45" i="60" s="1"/>
  <c r="J42" i="60"/>
  <c r="L42" i="60"/>
  <c r="AO42" i="60" s="1"/>
  <c r="J43" i="60"/>
  <c r="L43" i="60"/>
  <c r="AO43" i="60" s="1"/>
  <c r="J44" i="60"/>
  <c r="L44" i="60"/>
  <c r="AO44" i="60" s="1"/>
  <c r="J45" i="60"/>
  <c r="L45" i="60"/>
  <c r="AO45" i="60" s="1"/>
  <c r="Y20" i="60"/>
  <c r="AM20" i="60" s="1"/>
  <c r="Y21" i="60"/>
  <c r="AM21" i="60" s="1"/>
  <c r="Y22" i="60"/>
  <c r="Y23" i="60"/>
  <c r="AM23" i="60" s="1"/>
  <c r="J20" i="60"/>
  <c r="J21" i="60"/>
  <c r="J22" i="60"/>
  <c r="J23" i="60"/>
  <c r="B95" i="3"/>
  <c r="C95" i="3"/>
  <c r="AO65" i="60" l="1"/>
  <c r="AO64" i="60"/>
  <c r="O16" i="80"/>
  <c r="O18" i="80"/>
  <c r="AO66" i="60"/>
  <c r="AO67" i="60"/>
  <c r="L94" i="83"/>
  <c r="AP19" i="60"/>
  <c r="AO19" i="60"/>
  <c r="L60" i="83"/>
  <c r="L32" i="83"/>
  <c r="L95" i="81"/>
  <c r="L61" i="81"/>
  <c r="L32" i="81"/>
  <c r="O17" i="80"/>
  <c r="AM44" i="60"/>
  <c r="AN19" i="60"/>
  <c r="AM43" i="60"/>
  <c r="AM42" i="60"/>
  <c r="AM22" i="60"/>
  <c r="N11" i="79"/>
  <c r="H5" i="70"/>
  <c r="L5" i="70" s="1"/>
  <c r="J4" i="69"/>
  <c r="N4" i="69" s="1"/>
  <c r="J4" i="67"/>
  <c r="N4" i="67" s="1"/>
  <c r="D37" i="66"/>
  <c r="H37" i="66" s="1"/>
  <c r="H5" i="66"/>
  <c r="L5" i="66" s="1"/>
  <c r="J4" i="65"/>
  <c r="N4" i="65" s="1"/>
  <c r="K5" i="74"/>
  <c r="O5" i="74" s="1"/>
  <c r="L5" i="47"/>
  <c r="H5" i="47"/>
  <c r="O5" i="73"/>
  <c r="K5" i="73"/>
  <c r="H5" i="46"/>
  <c r="L5" i="46" s="1"/>
  <c r="K5" i="72"/>
  <c r="O5" i="72" s="1"/>
  <c r="D37" i="36"/>
  <c r="H37" i="36" s="1"/>
  <c r="L5" i="36"/>
  <c r="H5" i="36"/>
  <c r="K5" i="71"/>
  <c r="O5" i="71" s="1"/>
  <c r="D37" i="3"/>
  <c r="H37" i="3" s="1"/>
  <c r="L37" i="3" s="1"/>
  <c r="H5" i="3"/>
  <c r="L5" i="3" s="1"/>
  <c r="K5" i="34"/>
  <c r="O5" i="34" s="1"/>
  <c r="E45" i="2"/>
  <c r="I45" i="2" s="1"/>
  <c r="AM63" i="75"/>
  <c r="AO41" i="75"/>
  <c r="AO19" i="75"/>
  <c r="AP19" i="75"/>
  <c r="AM51" i="75"/>
  <c r="AM52" i="75"/>
  <c r="AM53" i="75"/>
  <c r="AM54" i="75"/>
  <c r="AM55" i="75"/>
  <c r="AM56" i="75"/>
  <c r="AM57" i="75"/>
  <c r="AM58" i="75"/>
  <c r="AM59" i="75"/>
  <c r="AM60" i="75"/>
  <c r="AM61" i="75"/>
  <c r="AM62" i="75"/>
  <c r="AM64" i="75"/>
  <c r="AM65" i="75"/>
  <c r="AM66" i="75"/>
  <c r="AM67" i="75"/>
  <c r="AM7" i="75"/>
  <c r="AM8" i="75"/>
  <c r="AM9" i="75"/>
  <c r="AM10" i="75"/>
  <c r="AM11" i="75"/>
  <c r="AM12" i="75"/>
  <c r="AM13" i="75"/>
  <c r="AM14" i="75"/>
  <c r="AM15" i="75"/>
  <c r="AM16" i="75"/>
  <c r="AM17" i="75"/>
  <c r="AM18" i="75"/>
  <c r="AM23" i="75" s="1"/>
  <c r="AM20" i="75"/>
  <c r="AM21" i="75"/>
  <c r="AM22" i="75"/>
  <c r="AQ48" i="60"/>
  <c r="AP41" i="60"/>
  <c r="AM19" i="60"/>
  <c r="R34" i="79"/>
  <c r="Q34" i="79"/>
  <c r="F34" i="79"/>
  <c r="E34" i="79"/>
  <c r="D34" i="79"/>
  <c r="C34" i="79"/>
  <c r="B34" i="79"/>
  <c r="T32" i="79"/>
  <c r="S32" i="79"/>
  <c r="R32" i="79"/>
  <c r="Q32" i="79"/>
  <c r="M32" i="79"/>
  <c r="N33" i="79" s="1"/>
  <c r="L32" i="79"/>
  <c r="K32" i="79"/>
  <c r="J32" i="79"/>
  <c r="J33" i="79" s="1"/>
  <c r="I32" i="79"/>
  <c r="H32" i="79"/>
  <c r="H33" i="79" s="1"/>
  <c r="G32" i="79"/>
  <c r="F32" i="79"/>
  <c r="E32" i="79"/>
  <c r="D32" i="79"/>
  <c r="C32" i="79"/>
  <c r="B32" i="79"/>
  <c r="T31" i="79"/>
  <c r="R31" i="79"/>
  <c r="M31" i="79"/>
  <c r="L31" i="79"/>
  <c r="K31" i="79"/>
  <c r="J31" i="79"/>
  <c r="I31" i="79"/>
  <c r="H31" i="79"/>
  <c r="G31" i="79"/>
  <c r="F31" i="79"/>
  <c r="E31" i="79"/>
  <c r="D31" i="79"/>
  <c r="C31" i="79"/>
  <c r="T29" i="79"/>
  <c r="R29" i="79"/>
  <c r="M29" i="79"/>
  <c r="L29" i="79"/>
  <c r="K29" i="79"/>
  <c r="J29" i="79"/>
  <c r="I29" i="79"/>
  <c r="H29" i="79"/>
  <c r="G29" i="79"/>
  <c r="F29" i="79"/>
  <c r="E29" i="79"/>
  <c r="D29" i="79"/>
  <c r="C29" i="79"/>
  <c r="T26" i="79"/>
  <c r="S26" i="79"/>
  <c r="R26" i="79"/>
  <c r="Q26" i="79"/>
  <c r="P26" i="79"/>
  <c r="T23" i="79"/>
  <c r="S23" i="79"/>
  <c r="R23" i="79"/>
  <c r="Q23" i="79"/>
  <c r="F23" i="79"/>
  <c r="E23" i="79"/>
  <c r="D23" i="79"/>
  <c r="C23" i="79"/>
  <c r="B23" i="79"/>
  <c r="T21" i="79"/>
  <c r="S21" i="79"/>
  <c r="R21" i="79"/>
  <c r="Q21" i="79"/>
  <c r="M21" i="79"/>
  <c r="N22" i="79" s="1"/>
  <c r="L21" i="79"/>
  <c r="K21" i="79"/>
  <c r="J21" i="79"/>
  <c r="J22" i="79" s="1"/>
  <c r="I21" i="79"/>
  <c r="H21" i="79"/>
  <c r="G21" i="79"/>
  <c r="F21" i="79"/>
  <c r="E21" i="79"/>
  <c r="D21" i="79"/>
  <c r="C21" i="79"/>
  <c r="B21" i="79"/>
  <c r="T20" i="79"/>
  <c r="R20" i="79"/>
  <c r="M20" i="79"/>
  <c r="L20" i="79"/>
  <c r="K20" i="79"/>
  <c r="J20" i="79"/>
  <c r="I20" i="79"/>
  <c r="H20" i="79"/>
  <c r="G20" i="79"/>
  <c r="F20" i="79"/>
  <c r="E20" i="79"/>
  <c r="D20" i="79"/>
  <c r="C20" i="79"/>
  <c r="AI19" i="79"/>
  <c r="AI18" i="79"/>
  <c r="T18" i="79"/>
  <c r="R18" i="79"/>
  <c r="L18" i="79"/>
  <c r="K18" i="79"/>
  <c r="J18" i="79"/>
  <c r="I18" i="79"/>
  <c r="H18" i="79"/>
  <c r="G18" i="79"/>
  <c r="F18" i="79"/>
  <c r="E18" i="79"/>
  <c r="D18" i="79"/>
  <c r="C18" i="79"/>
  <c r="AI17" i="79"/>
  <c r="AI16" i="79"/>
  <c r="AI15" i="79"/>
  <c r="T15" i="79"/>
  <c r="S15" i="79"/>
  <c r="R15" i="79"/>
  <c r="Q15" i="79"/>
  <c r="P15" i="79"/>
  <c r="AI14" i="79"/>
  <c r="Q14" i="79"/>
  <c r="Q25" i="79" s="1"/>
  <c r="AI13" i="79"/>
  <c r="AI12" i="79"/>
  <c r="T12" i="79"/>
  <c r="S12" i="79"/>
  <c r="R12" i="79"/>
  <c r="Q12" i="79"/>
  <c r="F12" i="79"/>
  <c r="E12" i="79"/>
  <c r="D12" i="79"/>
  <c r="C12" i="79"/>
  <c r="B12" i="79"/>
  <c r="AI11" i="79"/>
  <c r="AI10" i="79"/>
  <c r="T10" i="79"/>
  <c r="S10" i="79"/>
  <c r="R10" i="79"/>
  <c r="Q10" i="79"/>
  <c r="L10" i="79"/>
  <c r="K10" i="79"/>
  <c r="I10" i="79"/>
  <c r="H10" i="79"/>
  <c r="G10" i="79"/>
  <c r="F10" i="79"/>
  <c r="E10" i="79"/>
  <c r="D10" i="79"/>
  <c r="C10" i="79"/>
  <c r="B10" i="79"/>
  <c r="AI9" i="79"/>
  <c r="T9" i="79"/>
  <c r="R9" i="79"/>
  <c r="M9" i="79"/>
  <c r="L9" i="79"/>
  <c r="K9" i="79"/>
  <c r="J9" i="79"/>
  <c r="I9" i="79"/>
  <c r="H9" i="79"/>
  <c r="G9" i="79"/>
  <c r="F9" i="79"/>
  <c r="E9" i="79"/>
  <c r="D9" i="79"/>
  <c r="C9" i="79"/>
  <c r="AI8" i="79"/>
  <c r="T7" i="79"/>
  <c r="R7" i="79"/>
  <c r="M7" i="79"/>
  <c r="L7" i="79"/>
  <c r="I7" i="79"/>
  <c r="H7" i="79"/>
  <c r="G7" i="79"/>
  <c r="F7" i="79"/>
  <c r="E7" i="79"/>
  <c r="D7" i="79"/>
  <c r="C7" i="79"/>
  <c r="J6" i="79"/>
  <c r="J10" i="79" s="1"/>
  <c r="J11" i="79" s="1"/>
  <c r="AP41" i="75" l="1"/>
  <c r="D66" i="36"/>
  <c r="H66" i="36" s="1"/>
  <c r="D66" i="3"/>
  <c r="H66" i="3" s="1"/>
  <c r="L66" i="3" s="1"/>
  <c r="AM41" i="60"/>
  <c r="D22" i="79"/>
  <c r="L22" i="79"/>
  <c r="D33" i="79"/>
  <c r="L33" i="79"/>
  <c r="F33" i="79"/>
  <c r="F22" i="79"/>
  <c r="C22" i="79"/>
  <c r="C33" i="79"/>
  <c r="E11" i="79"/>
  <c r="G11" i="79"/>
  <c r="H22" i="79"/>
  <c r="I11" i="79"/>
  <c r="C11" i="79"/>
  <c r="L11" i="79"/>
  <c r="T11" i="79"/>
  <c r="R33" i="79"/>
  <c r="R22" i="79"/>
  <c r="R11" i="79"/>
  <c r="AM19" i="75"/>
  <c r="T33" i="79"/>
  <c r="T22" i="79"/>
  <c r="D11" i="79"/>
  <c r="F11" i="79"/>
  <c r="H11" i="79"/>
  <c r="M11" i="79"/>
  <c r="K11" i="79"/>
  <c r="J7" i="79"/>
  <c r="E22" i="79"/>
  <c r="G22" i="79"/>
  <c r="I22" i="79"/>
  <c r="K22" i="79"/>
  <c r="M22" i="79"/>
  <c r="E33" i="79"/>
  <c r="G33" i="79"/>
  <c r="I33" i="79"/>
  <c r="K33" i="79"/>
  <c r="M33" i="79"/>
  <c r="K7" i="79"/>
  <c r="B32" i="66" l="1"/>
  <c r="C32" i="66"/>
  <c r="B61" i="36"/>
  <c r="C61" i="36"/>
  <c r="F61" i="36"/>
  <c r="G61" i="36"/>
  <c r="J84" i="48" l="1"/>
  <c r="K84" i="48"/>
  <c r="H82" i="48"/>
  <c r="H84" i="48"/>
  <c r="D82" i="48"/>
  <c r="D84" i="48"/>
  <c r="L84" i="48" l="1"/>
  <c r="B95" i="36"/>
  <c r="C95" i="36"/>
  <c r="H37" i="70" l="1"/>
  <c r="H61" i="70" s="1"/>
  <c r="D37" i="70"/>
  <c r="D61" i="70" s="1"/>
  <c r="H37" i="68"/>
  <c r="H66" i="68" s="1"/>
  <c r="D37" i="68"/>
  <c r="D66" i="68" s="1"/>
  <c r="H60" i="66"/>
  <c r="D60" i="66"/>
  <c r="H86" i="48"/>
  <c r="J86" i="48"/>
  <c r="K86" i="48"/>
  <c r="H37" i="48"/>
  <c r="H66" i="48" s="1"/>
  <c r="D37" i="48"/>
  <c r="D66" i="48" s="1"/>
  <c r="H37" i="47"/>
  <c r="H66" i="47" s="1"/>
  <c r="D37" i="47"/>
  <c r="D66" i="47" s="1"/>
  <c r="H37" i="46"/>
  <c r="H66" i="46" s="1"/>
  <c r="D37" i="46"/>
  <c r="D66" i="46" s="1"/>
  <c r="H38" i="3"/>
  <c r="D38" i="3"/>
  <c r="D67" i="3" s="1"/>
  <c r="AC19" i="60" l="1"/>
  <c r="L86" i="48"/>
  <c r="B32" i="47" l="1"/>
  <c r="C32" i="47"/>
  <c r="AC7" i="75" l="1"/>
  <c r="AC8" i="75"/>
  <c r="AC9" i="75"/>
  <c r="AC10" i="75"/>
  <c r="AC11" i="75"/>
  <c r="AC12" i="75"/>
  <c r="AC13" i="75"/>
  <c r="AC14" i="75"/>
  <c r="AC15" i="75"/>
  <c r="AC16" i="75"/>
  <c r="AC17" i="75"/>
  <c r="AC18" i="75"/>
  <c r="B32" i="70"/>
  <c r="C32" i="70"/>
  <c r="B32" i="48"/>
  <c r="C32" i="48"/>
  <c r="F32" i="48"/>
  <c r="G32" i="48"/>
  <c r="D32" i="70" l="1"/>
  <c r="N7" i="75"/>
  <c r="N8" i="75"/>
  <c r="N9" i="75"/>
  <c r="N10" i="75"/>
  <c r="N11" i="75"/>
  <c r="N12" i="75"/>
  <c r="AC7" i="60"/>
  <c r="AC8" i="60"/>
  <c r="AC9" i="60"/>
  <c r="AC10" i="60"/>
  <c r="AC11" i="60"/>
  <c r="AC12" i="60"/>
  <c r="AC52" i="75" l="1"/>
  <c r="AC53" i="75"/>
  <c r="AC54" i="75"/>
  <c r="AC55" i="75"/>
  <c r="AC56" i="75"/>
  <c r="AC57" i="75"/>
  <c r="AC58" i="75"/>
  <c r="AC59" i="75"/>
  <c r="AC60" i="75"/>
  <c r="AC61" i="75"/>
  <c r="AC62" i="75"/>
  <c r="AC51" i="75"/>
  <c r="N52" i="75"/>
  <c r="N53" i="75"/>
  <c r="N54" i="75"/>
  <c r="N55" i="75"/>
  <c r="N56" i="75"/>
  <c r="N57" i="75"/>
  <c r="N58" i="75"/>
  <c r="N59" i="75"/>
  <c r="N60" i="75"/>
  <c r="N61" i="75"/>
  <c r="N62" i="75"/>
  <c r="N51" i="75"/>
  <c r="AC30" i="75"/>
  <c r="AC31" i="75"/>
  <c r="AC32" i="75"/>
  <c r="AC33" i="75"/>
  <c r="AC34" i="75"/>
  <c r="AC35" i="75"/>
  <c r="AC36" i="75"/>
  <c r="AC37" i="75"/>
  <c r="AC38" i="75"/>
  <c r="AC39" i="75"/>
  <c r="AC40" i="75"/>
  <c r="AC29" i="75"/>
  <c r="N30" i="75"/>
  <c r="N31" i="75"/>
  <c r="N32" i="75"/>
  <c r="N33" i="75"/>
  <c r="N34" i="75"/>
  <c r="N35" i="75"/>
  <c r="N36" i="75"/>
  <c r="N37" i="75"/>
  <c r="N38" i="75"/>
  <c r="N39" i="75"/>
  <c r="N40" i="75"/>
  <c r="N29" i="75"/>
  <c r="N13" i="75"/>
  <c r="N14" i="75"/>
  <c r="N15" i="75"/>
  <c r="N16" i="75"/>
  <c r="N17" i="75"/>
  <c r="N18" i="75"/>
  <c r="AC52" i="60"/>
  <c r="AC53" i="60"/>
  <c r="AC54" i="60"/>
  <c r="AC55" i="60"/>
  <c r="AC56" i="60"/>
  <c r="AC57" i="60"/>
  <c r="AC58" i="60"/>
  <c r="AC59" i="60"/>
  <c r="AC60" i="60"/>
  <c r="AC61" i="60"/>
  <c r="AC62" i="60"/>
  <c r="AC51" i="60"/>
  <c r="AC30" i="60"/>
  <c r="AC31" i="60"/>
  <c r="AC32" i="60"/>
  <c r="AC33" i="60"/>
  <c r="AC34" i="60"/>
  <c r="AC35" i="60"/>
  <c r="AC36" i="60"/>
  <c r="AC37" i="60"/>
  <c r="AC38" i="60"/>
  <c r="AC39" i="60"/>
  <c r="AC40" i="60"/>
  <c r="AC29" i="60"/>
  <c r="N52" i="60"/>
  <c r="N53" i="60"/>
  <c r="N54" i="60"/>
  <c r="N55" i="60"/>
  <c r="N56" i="60"/>
  <c r="N57" i="60"/>
  <c r="N58" i="60"/>
  <c r="N59" i="60"/>
  <c r="N60" i="60"/>
  <c r="N61" i="60"/>
  <c r="N62" i="60"/>
  <c r="N51" i="60"/>
  <c r="N30" i="60"/>
  <c r="N31" i="60"/>
  <c r="N32" i="60"/>
  <c r="N33" i="60"/>
  <c r="N34" i="60"/>
  <c r="N35" i="60"/>
  <c r="N36" i="60"/>
  <c r="N37" i="60"/>
  <c r="N38" i="60"/>
  <c r="N39" i="60"/>
  <c r="N40" i="60"/>
  <c r="N29" i="60"/>
  <c r="AC13" i="60"/>
  <c r="AC14" i="60"/>
  <c r="AC15" i="60"/>
  <c r="AC16" i="60"/>
  <c r="AC17" i="60"/>
  <c r="AC18" i="60"/>
  <c r="N8" i="60"/>
  <c r="N9" i="60"/>
  <c r="N10" i="60"/>
  <c r="N11" i="60"/>
  <c r="N12" i="60"/>
  <c r="N13" i="60"/>
  <c r="N14" i="60"/>
  <c r="N15" i="60"/>
  <c r="N16" i="60"/>
  <c r="N17" i="60"/>
  <c r="N18" i="60"/>
  <c r="N7" i="60"/>
  <c r="AC63" i="75" l="1"/>
  <c r="N63" i="75"/>
  <c r="AC41" i="75"/>
  <c r="N41" i="75"/>
  <c r="AC19" i="75"/>
  <c r="N19" i="75"/>
  <c r="AC63" i="60"/>
  <c r="N63" i="60"/>
  <c r="AC41" i="60"/>
  <c r="N41" i="60"/>
  <c r="N19" i="60" l="1"/>
  <c r="G32" i="46" l="1"/>
  <c r="F32" i="46"/>
  <c r="H93" i="68" l="1"/>
  <c r="J92" i="68"/>
  <c r="K92" i="68"/>
  <c r="J93" i="68"/>
  <c r="K93" i="68"/>
  <c r="D93" i="68"/>
  <c r="J42" i="66"/>
  <c r="K42" i="66"/>
  <c r="J43" i="66"/>
  <c r="K43" i="66"/>
  <c r="J44" i="66"/>
  <c r="K44" i="66"/>
  <c r="J45" i="66"/>
  <c r="K45" i="66"/>
  <c r="H42" i="66"/>
  <c r="H43" i="66"/>
  <c r="H44" i="66"/>
  <c r="H45" i="66"/>
  <c r="D42" i="66"/>
  <c r="D43" i="66"/>
  <c r="D44" i="66"/>
  <c r="H60" i="47"/>
  <c r="D60" i="47"/>
  <c r="L43" i="66" l="1"/>
  <c r="L92" i="68"/>
  <c r="L93" i="68"/>
  <c r="L45" i="66"/>
  <c r="L44" i="66"/>
  <c r="L42" i="66"/>
  <c r="H67" i="70" l="1"/>
  <c r="J67" i="70"/>
  <c r="K67" i="70"/>
  <c r="H68" i="70"/>
  <c r="J68" i="70"/>
  <c r="K68" i="70"/>
  <c r="H69" i="70"/>
  <c r="J69" i="70"/>
  <c r="K69" i="70"/>
  <c r="H70" i="70"/>
  <c r="J70" i="70"/>
  <c r="K70" i="70"/>
  <c r="H71" i="70"/>
  <c r="J71" i="70"/>
  <c r="K71" i="70"/>
  <c r="D67" i="70"/>
  <c r="D68" i="70"/>
  <c r="D69" i="70"/>
  <c r="D70" i="70"/>
  <c r="D71" i="70"/>
  <c r="H18" i="70"/>
  <c r="J18" i="70"/>
  <c r="K18" i="70"/>
  <c r="H19" i="70"/>
  <c r="J19" i="70"/>
  <c r="K19" i="70"/>
  <c r="H20" i="70"/>
  <c r="J20" i="70"/>
  <c r="K20" i="70"/>
  <c r="H21" i="70"/>
  <c r="J21" i="70"/>
  <c r="K21" i="70"/>
  <c r="H22" i="70"/>
  <c r="J22" i="70"/>
  <c r="K22" i="70"/>
  <c r="H23" i="70"/>
  <c r="J23" i="70"/>
  <c r="K23" i="70"/>
  <c r="H24" i="70"/>
  <c r="J24" i="70"/>
  <c r="K24" i="70"/>
  <c r="D18" i="70"/>
  <c r="D19" i="70"/>
  <c r="D20" i="70"/>
  <c r="D21" i="70"/>
  <c r="D22" i="70"/>
  <c r="D23" i="70"/>
  <c r="D24" i="70"/>
  <c r="H85" i="68"/>
  <c r="J85" i="68"/>
  <c r="K85" i="68"/>
  <c r="H86" i="68"/>
  <c r="J86" i="68"/>
  <c r="K86" i="68"/>
  <c r="H87" i="68"/>
  <c r="J87" i="68"/>
  <c r="K87" i="68"/>
  <c r="H88" i="68"/>
  <c r="J88" i="68"/>
  <c r="K88" i="68"/>
  <c r="H90" i="68"/>
  <c r="J90" i="68"/>
  <c r="K90" i="68"/>
  <c r="D85" i="68"/>
  <c r="D86" i="68"/>
  <c r="D87" i="68"/>
  <c r="D88" i="68"/>
  <c r="D90" i="68"/>
  <c r="D45" i="66"/>
  <c r="H55" i="48"/>
  <c r="J55" i="48"/>
  <c r="K55" i="48"/>
  <c r="H56" i="48"/>
  <c r="J56" i="48"/>
  <c r="K56" i="48"/>
  <c r="D55" i="48"/>
  <c r="D56" i="48"/>
  <c r="J28" i="48"/>
  <c r="K28" i="48"/>
  <c r="H28" i="48"/>
  <c r="D28" i="48"/>
  <c r="J81" i="47"/>
  <c r="K81" i="47"/>
  <c r="J82" i="47"/>
  <c r="K82" i="47"/>
  <c r="J83" i="47"/>
  <c r="K83" i="47"/>
  <c r="J85" i="47"/>
  <c r="K85" i="47"/>
  <c r="J86" i="47"/>
  <c r="K86" i="47"/>
  <c r="J87" i="47"/>
  <c r="K87" i="47"/>
  <c r="H81" i="47"/>
  <c r="H82" i="47"/>
  <c r="H83" i="47"/>
  <c r="H85" i="47"/>
  <c r="H86" i="47"/>
  <c r="H87" i="47"/>
  <c r="D81" i="47"/>
  <c r="D82" i="47"/>
  <c r="D83" i="47"/>
  <c r="D85" i="47"/>
  <c r="D86" i="47"/>
  <c r="D87" i="47"/>
  <c r="H55" i="47"/>
  <c r="J55" i="47"/>
  <c r="K55" i="47"/>
  <c r="H56" i="47"/>
  <c r="J56" i="47"/>
  <c r="K56" i="47"/>
  <c r="H58" i="47"/>
  <c r="H59" i="47"/>
  <c r="D55" i="47"/>
  <c r="D56" i="47"/>
  <c r="D58" i="47"/>
  <c r="D59" i="47"/>
  <c r="J31" i="47"/>
  <c r="K31" i="47"/>
  <c r="H31" i="47"/>
  <c r="D31" i="47"/>
  <c r="H82" i="46"/>
  <c r="J82" i="46"/>
  <c r="K82" i="46"/>
  <c r="H83" i="46"/>
  <c r="J83" i="46"/>
  <c r="K83" i="46"/>
  <c r="H84" i="46"/>
  <c r="J84" i="46"/>
  <c r="K84" i="46"/>
  <c r="H85" i="46"/>
  <c r="J85" i="46"/>
  <c r="K85" i="46"/>
  <c r="H86" i="46"/>
  <c r="J86" i="46"/>
  <c r="K86" i="46"/>
  <c r="H87" i="46"/>
  <c r="J87" i="46"/>
  <c r="K87" i="46"/>
  <c r="H93" i="46"/>
  <c r="D82" i="46"/>
  <c r="D83" i="46"/>
  <c r="D84" i="46"/>
  <c r="D85" i="46"/>
  <c r="D86" i="46"/>
  <c r="D87" i="46"/>
  <c r="J59" i="46"/>
  <c r="K59" i="46"/>
  <c r="H59" i="46"/>
  <c r="D59" i="46"/>
  <c r="J88" i="36"/>
  <c r="K88" i="36"/>
  <c r="J89" i="36"/>
  <c r="K89" i="36"/>
  <c r="J90" i="36"/>
  <c r="K90" i="36"/>
  <c r="J91" i="36"/>
  <c r="K91" i="36"/>
  <c r="J92" i="36"/>
  <c r="K92" i="36"/>
  <c r="J93" i="36"/>
  <c r="K93" i="36"/>
  <c r="H88" i="36"/>
  <c r="H89" i="36"/>
  <c r="H90" i="36"/>
  <c r="H91" i="36"/>
  <c r="H92" i="36"/>
  <c r="H93" i="36"/>
  <c r="D88" i="36"/>
  <c r="D89" i="36"/>
  <c r="D90" i="36"/>
  <c r="D91" i="36"/>
  <c r="D92" i="36"/>
  <c r="D93" i="36"/>
  <c r="H89" i="3"/>
  <c r="J89" i="3"/>
  <c r="K89" i="3"/>
  <c r="H90" i="3"/>
  <c r="J90" i="3"/>
  <c r="K90" i="3"/>
  <c r="H91" i="3"/>
  <c r="J91" i="3"/>
  <c r="K91" i="3"/>
  <c r="H92" i="3"/>
  <c r="J92" i="3"/>
  <c r="K92" i="3"/>
  <c r="H93" i="3"/>
  <c r="J93" i="3"/>
  <c r="K93" i="3"/>
  <c r="H94" i="3"/>
  <c r="J94" i="3"/>
  <c r="K94" i="3"/>
  <c r="D89" i="3"/>
  <c r="D90" i="3"/>
  <c r="D91" i="3"/>
  <c r="D92" i="3"/>
  <c r="D93" i="3"/>
  <c r="D94" i="3"/>
  <c r="L70" i="70" l="1"/>
  <c r="L68" i="70"/>
  <c r="L23" i="70"/>
  <c r="L90" i="68"/>
  <c r="L20" i="70"/>
  <c r="L18" i="70"/>
  <c r="L31" i="47"/>
  <c r="L56" i="48"/>
  <c r="L28" i="48"/>
  <c r="L56" i="47"/>
  <c r="L86" i="46"/>
  <c r="L84" i="46"/>
  <c r="L82" i="46"/>
  <c r="L92" i="36"/>
  <c r="L90" i="36"/>
  <c r="L89" i="36"/>
  <c r="L88" i="36"/>
  <c r="L92" i="3"/>
  <c r="L90" i="3"/>
  <c r="L71" i="70"/>
  <c r="L69" i="70"/>
  <c r="L67" i="70"/>
  <c r="L24" i="70"/>
  <c r="L21" i="70"/>
  <c r="L19" i="70"/>
  <c r="L87" i="68"/>
  <c r="L85" i="68"/>
  <c r="L88" i="68"/>
  <c r="L86" i="68"/>
  <c r="L55" i="48"/>
  <c r="L86" i="47"/>
  <c r="L85" i="47"/>
  <c r="L82" i="47"/>
  <c r="L81" i="47"/>
  <c r="L55" i="47"/>
  <c r="L87" i="46"/>
  <c r="L85" i="46"/>
  <c r="L83" i="46"/>
  <c r="L59" i="46"/>
  <c r="L93" i="36"/>
  <c r="L93" i="3"/>
  <c r="L94" i="3"/>
  <c r="L89" i="3"/>
  <c r="L91" i="3"/>
  <c r="L91" i="36"/>
  <c r="L22" i="70"/>
  <c r="L87" i="47"/>
  <c r="L83" i="47"/>
  <c r="A19" i="75"/>
  <c r="A63" i="75" s="1"/>
  <c r="A63" i="60"/>
  <c r="A41" i="60"/>
  <c r="A41" i="75" l="1"/>
  <c r="P24" i="75"/>
  <c r="AQ61" i="75"/>
  <c r="N67" i="75"/>
  <c r="AA20" i="75"/>
  <c r="AA21" i="75"/>
  <c r="AA22" i="75"/>
  <c r="AA23" i="75"/>
  <c r="L20" i="75"/>
  <c r="L21" i="75"/>
  <c r="L22" i="75"/>
  <c r="L23" i="75"/>
  <c r="AO20" i="60"/>
  <c r="AO21" i="60"/>
  <c r="AO22" i="60"/>
  <c r="AO23" i="60"/>
  <c r="AO23" i="75" l="1"/>
  <c r="AO22" i="75"/>
  <c r="AO21" i="75"/>
  <c r="AO20" i="75"/>
  <c r="N66" i="75"/>
  <c r="N21" i="75"/>
  <c r="N65" i="75"/>
  <c r="AQ51" i="75"/>
  <c r="N20" i="75"/>
  <c r="N64" i="75"/>
  <c r="AQ7" i="60"/>
  <c r="AQ63" i="75" l="1"/>
  <c r="F32" i="66"/>
  <c r="G32" i="66"/>
  <c r="AQ19" i="60" l="1"/>
  <c r="J54" i="48" l="1"/>
  <c r="K54" i="48"/>
  <c r="H54" i="48"/>
  <c r="D54" i="48"/>
  <c r="L54" i="48" l="1"/>
  <c r="X67" i="75" l="1"/>
  <c r="W67" i="75"/>
  <c r="V67" i="75"/>
  <c r="U67" i="75"/>
  <c r="T67" i="75"/>
  <c r="S67" i="75"/>
  <c r="R67" i="75"/>
  <c r="Q67" i="75"/>
  <c r="I67" i="75"/>
  <c r="H67" i="75"/>
  <c r="G67" i="75"/>
  <c r="F67" i="75"/>
  <c r="E67" i="75"/>
  <c r="D67" i="75"/>
  <c r="C67" i="75"/>
  <c r="B67" i="75"/>
  <c r="X66" i="75"/>
  <c r="W66" i="75"/>
  <c r="V66" i="75"/>
  <c r="U66" i="75"/>
  <c r="T66" i="75"/>
  <c r="S66" i="75"/>
  <c r="R66" i="75"/>
  <c r="Q66" i="75"/>
  <c r="I66" i="75"/>
  <c r="H66" i="75"/>
  <c r="G66" i="75"/>
  <c r="F66" i="75"/>
  <c r="E66" i="75"/>
  <c r="D66" i="75"/>
  <c r="C66" i="75"/>
  <c r="B66" i="75"/>
  <c r="X65" i="75"/>
  <c r="W65" i="75"/>
  <c r="V65" i="75"/>
  <c r="U65" i="75"/>
  <c r="T65" i="75"/>
  <c r="S65" i="75"/>
  <c r="R65" i="75"/>
  <c r="Q65" i="75"/>
  <c r="I65" i="75"/>
  <c r="H65" i="75"/>
  <c r="G65" i="75"/>
  <c r="F65" i="75"/>
  <c r="E65" i="75"/>
  <c r="D65" i="75"/>
  <c r="C65" i="75"/>
  <c r="B65" i="75"/>
  <c r="X64" i="75"/>
  <c r="W64" i="75"/>
  <c r="V64" i="75"/>
  <c r="U64" i="75"/>
  <c r="T64" i="75"/>
  <c r="S64" i="75"/>
  <c r="R64" i="75"/>
  <c r="Q64" i="75"/>
  <c r="I64" i="75"/>
  <c r="H64" i="75"/>
  <c r="G64" i="75"/>
  <c r="F64" i="75"/>
  <c r="E64" i="75"/>
  <c r="D64" i="75"/>
  <c r="C64" i="75"/>
  <c r="B64" i="75"/>
  <c r="AL62" i="75"/>
  <c r="AK62" i="75"/>
  <c r="AJ62" i="75"/>
  <c r="AI62" i="75"/>
  <c r="AH62" i="75"/>
  <c r="AG62" i="75"/>
  <c r="AF62" i="75"/>
  <c r="AE62" i="75"/>
  <c r="AL61" i="75"/>
  <c r="AK61" i="75"/>
  <c r="AJ61" i="75"/>
  <c r="AI61" i="75"/>
  <c r="AH61" i="75"/>
  <c r="AG61" i="75"/>
  <c r="AF61" i="75"/>
  <c r="AE61" i="75"/>
  <c r="AL60" i="75"/>
  <c r="AK60" i="75"/>
  <c r="AJ60" i="75"/>
  <c r="AI60" i="75"/>
  <c r="AH60" i="75"/>
  <c r="AG60" i="75"/>
  <c r="AF60" i="75"/>
  <c r="AE60" i="75"/>
  <c r="AL59" i="75"/>
  <c r="AK59" i="75"/>
  <c r="AJ59" i="75"/>
  <c r="AI59" i="75"/>
  <c r="AH59" i="75"/>
  <c r="AG59" i="75"/>
  <c r="AF59" i="75"/>
  <c r="AE59" i="75"/>
  <c r="AL58" i="75"/>
  <c r="AK58" i="75"/>
  <c r="AJ58" i="75"/>
  <c r="AI58" i="75"/>
  <c r="AH58" i="75"/>
  <c r="AG58" i="75"/>
  <c r="AF58" i="75"/>
  <c r="AE58" i="75"/>
  <c r="AL57" i="75"/>
  <c r="AK57" i="75"/>
  <c r="AJ57" i="75"/>
  <c r="AI57" i="75"/>
  <c r="AH57" i="75"/>
  <c r="AG57" i="75"/>
  <c r="AF57" i="75"/>
  <c r="AE57" i="75"/>
  <c r="AL56" i="75"/>
  <c r="AK56" i="75"/>
  <c r="AJ56" i="75"/>
  <c r="AI56" i="75"/>
  <c r="AH56" i="75"/>
  <c r="AG56" i="75"/>
  <c r="AF56" i="75"/>
  <c r="AE56" i="75"/>
  <c r="AL55" i="75"/>
  <c r="AK55" i="75"/>
  <c r="AJ55" i="75"/>
  <c r="AI55" i="75"/>
  <c r="AH55" i="75"/>
  <c r="AG55" i="75"/>
  <c r="AF55" i="75"/>
  <c r="AE55" i="75"/>
  <c r="AL54" i="75"/>
  <c r="AK54" i="75"/>
  <c r="AJ54" i="75"/>
  <c r="AI54" i="75"/>
  <c r="AH54" i="75"/>
  <c r="AG54" i="75"/>
  <c r="AF54" i="75"/>
  <c r="AE54" i="75"/>
  <c r="AL53" i="75"/>
  <c r="AK53" i="75"/>
  <c r="AJ53" i="75"/>
  <c r="AI53" i="75"/>
  <c r="AH53" i="75"/>
  <c r="AG53" i="75"/>
  <c r="AF53" i="75"/>
  <c r="AE53" i="75"/>
  <c r="AL52" i="75"/>
  <c r="AK52" i="75"/>
  <c r="AJ52" i="75"/>
  <c r="AI52" i="75"/>
  <c r="AH52" i="75"/>
  <c r="AG52" i="75"/>
  <c r="AF52" i="75"/>
  <c r="AE52" i="75"/>
  <c r="AL51" i="75"/>
  <c r="AK51" i="75"/>
  <c r="AJ51" i="75"/>
  <c r="AI51" i="75"/>
  <c r="AH51" i="75"/>
  <c r="AG51" i="75"/>
  <c r="AF51" i="75"/>
  <c r="AE51" i="75"/>
  <c r="AB45" i="75"/>
  <c r="AC45" i="75" s="1"/>
  <c r="X45" i="75"/>
  <c r="W45" i="75"/>
  <c r="V45" i="75"/>
  <c r="U45" i="75"/>
  <c r="T45" i="75"/>
  <c r="S45" i="75"/>
  <c r="R45" i="75"/>
  <c r="Q45" i="75"/>
  <c r="M45" i="75"/>
  <c r="N45" i="75" s="1"/>
  <c r="I45" i="75"/>
  <c r="H45" i="75"/>
  <c r="G45" i="75"/>
  <c r="F45" i="75"/>
  <c r="E45" i="75"/>
  <c r="D45" i="75"/>
  <c r="C45" i="75"/>
  <c r="B45" i="75"/>
  <c r="AB44" i="75"/>
  <c r="AC44" i="75" s="1"/>
  <c r="X44" i="75"/>
  <c r="W44" i="75"/>
  <c r="V44" i="75"/>
  <c r="U44" i="75"/>
  <c r="T44" i="75"/>
  <c r="S44" i="75"/>
  <c r="R44" i="75"/>
  <c r="Q44" i="75"/>
  <c r="M44" i="75"/>
  <c r="I44" i="75"/>
  <c r="H44" i="75"/>
  <c r="G44" i="75"/>
  <c r="F44" i="75"/>
  <c r="E44" i="75"/>
  <c r="D44" i="75"/>
  <c r="C44" i="75"/>
  <c r="B44" i="75"/>
  <c r="AB43" i="75"/>
  <c r="AC43" i="75" s="1"/>
  <c r="X43" i="75"/>
  <c r="W43" i="75"/>
  <c r="V43" i="75"/>
  <c r="U43" i="75"/>
  <c r="T43" i="75"/>
  <c r="S43" i="75"/>
  <c r="R43" i="75"/>
  <c r="Q43" i="75"/>
  <c r="M43" i="75"/>
  <c r="I43" i="75"/>
  <c r="H43" i="75"/>
  <c r="G43" i="75"/>
  <c r="F43" i="75"/>
  <c r="E43" i="75"/>
  <c r="D43" i="75"/>
  <c r="C43" i="75"/>
  <c r="B43" i="75"/>
  <c r="AB42" i="75"/>
  <c r="AC42" i="75" s="1"/>
  <c r="X42" i="75"/>
  <c r="W42" i="75"/>
  <c r="V42" i="75"/>
  <c r="U42" i="75"/>
  <c r="T42" i="75"/>
  <c r="S42" i="75"/>
  <c r="R42" i="75"/>
  <c r="Q42" i="75"/>
  <c r="M42" i="75"/>
  <c r="I42" i="75"/>
  <c r="H42" i="75"/>
  <c r="G42" i="75"/>
  <c r="F42" i="75"/>
  <c r="E42" i="75"/>
  <c r="D42" i="75"/>
  <c r="C42" i="75"/>
  <c r="B42" i="75"/>
  <c r="AQ40" i="75"/>
  <c r="AL40" i="75"/>
  <c r="AK40" i="75"/>
  <c r="AJ40" i="75"/>
  <c r="AI40" i="75"/>
  <c r="AH40" i="75"/>
  <c r="AG40" i="75"/>
  <c r="AF40" i="75"/>
  <c r="AE40" i="75"/>
  <c r="AQ39" i="75"/>
  <c r="AL39" i="75"/>
  <c r="AK39" i="75"/>
  <c r="AJ39" i="75"/>
  <c r="AI39" i="75"/>
  <c r="AH39" i="75"/>
  <c r="AG39" i="75"/>
  <c r="AF39" i="75"/>
  <c r="AE39" i="75"/>
  <c r="AQ38" i="75"/>
  <c r="AL38" i="75"/>
  <c r="AK38" i="75"/>
  <c r="AJ38" i="75"/>
  <c r="AI38" i="75"/>
  <c r="AH38" i="75"/>
  <c r="AG38" i="75"/>
  <c r="AF38" i="75"/>
  <c r="AE38" i="75"/>
  <c r="AQ37" i="75"/>
  <c r="AL37" i="75"/>
  <c r="AK37" i="75"/>
  <c r="AJ37" i="75"/>
  <c r="AI37" i="75"/>
  <c r="AH37" i="75"/>
  <c r="AG37" i="75"/>
  <c r="AF37" i="75"/>
  <c r="AE37" i="75"/>
  <c r="AQ36" i="75"/>
  <c r="AL36" i="75"/>
  <c r="AK36" i="75"/>
  <c r="AJ36" i="75"/>
  <c r="AI36" i="75"/>
  <c r="AH36" i="75"/>
  <c r="AG36" i="75"/>
  <c r="AF36" i="75"/>
  <c r="AE36" i="75"/>
  <c r="AQ35" i="75"/>
  <c r="AL35" i="75"/>
  <c r="AK35" i="75"/>
  <c r="AJ35" i="75"/>
  <c r="AI35" i="75"/>
  <c r="AH35" i="75"/>
  <c r="AG35" i="75"/>
  <c r="AF35" i="75"/>
  <c r="AE35" i="75"/>
  <c r="AQ34" i="75"/>
  <c r="AL34" i="75"/>
  <c r="AK34" i="75"/>
  <c r="AJ34" i="75"/>
  <c r="AI34" i="75"/>
  <c r="AH34" i="75"/>
  <c r="AG34" i="75"/>
  <c r="AF34" i="75"/>
  <c r="AE34" i="75"/>
  <c r="AQ33" i="75"/>
  <c r="AL33" i="75"/>
  <c r="AK33" i="75"/>
  <c r="AJ33" i="75"/>
  <c r="AI33" i="75"/>
  <c r="AH33" i="75"/>
  <c r="AG33" i="75"/>
  <c r="AF33" i="75"/>
  <c r="AE33" i="75"/>
  <c r="AQ32" i="75"/>
  <c r="AL32" i="75"/>
  <c r="AK32" i="75"/>
  <c r="AJ32" i="75"/>
  <c r="AI32" i="75"/>
  <c r="AH32" i="75"/>
  <c r="AG32" i="75"/>
  <c r="AF32" i="75"/>
  <c r="AE32" i="75"/>
  <c r="AL31" i="75"/>
  <c r="AK31" i="75"/>
  <c r="AJ31" i="75"/>
  <c r="AI31" i="75"/>
  <c r="AH31" i="75"/>
  <c r="AG31" i="75"/>
  <c r="AF31" i="75"/>
  <c r="AE31" i="75"/>
  <c r="AL30" i="75"/>
  <c r="AK30" i="75"/>
  <c r="AJ30" i="75"/>
  <c r="AI30" i="75"/>
  <c r="AH30" i="75"/>
  <c r="AG30" i="75"/>
  <c r="AF30" i="75"/>
  <c r="AE30" i="75"/>
  <c r="AQ29" i="75"/>
  <c r="AL29" i="75"/>
  <c r="AK29" i="75"/>
  <c r="AJ29" i="75"/>
  <c r="AI29" i="75"/>
  <c r="AH29" i="75"/>
  <c r="AG29" i="75"/>
  <c r="AF29" i="75"/>
  <c r="AE29" i="75"/>
  <c r="N26" i="75"/>
  <c r="AB23" i="75"/>
  <c r="AC23" i="75" s="1"/>
  <c r="X23" i="75"/>
  <c r="W23" i="75"/>
  <c r="V23" i="75"/>
  <c r="U23" i="75"/>
  <c r="T23" i="75"/>
  <c r="S23" i="75"/>
  <c r="R23" i="75"/>
  <c r="Q23" i="75"/>
  <c r="M23" i="75"/>
  <c r="N23" i="75" s="1"/>
  <c r="I23" i="75"/>
  <c r="H23" i="75"/>
  <c r="G23" i="75"/>
  <c r="F23" i="75"/>
  <c r="E23" i="75"/>
  <c r="D23" i="75"/>
  <c r="C23" i="75"/>
  <c r="B23" i="75"/>
  <c r="AB22" i="75"/>
  <c r="AC22" i="75" s="1"/>
  <c r="X22" i="75"/>
  <c r="W22" i="75"/>
  <c r="V22" i="75"/>
  <c r="U22" i="75"/>
  <c r="T22" i="75"/>
  <c r="S22" i="75"/>
  <c r="R22" i="75"/>
  <c r="Q22" i="75"/>
  <c r="M22" i="75"/>
  <c r="I22" i="75"/>
  <c r="H22" i="75"/>
  <c r="G22" i="75"/>
  <c r="F22" i="75"/>
  <c r="E22" i="75"/>
  <c r="D22" i="75"/>
  <c r="C22" i="75"/>
  <c r="B22" i="75"/>
  <c r="AB21" i="75"/>
  <c r="X21" i="75"/>
  <c r="W21" i="75"/>
  <c r="V21" i="75"/>
  <c r="U21" i="75"/>
  <c r="T21" i="75"/>
  <c r="S21" i="75"/>
  <c r="R21" i="75"/>
  <c r="Q21" i="75"/>
  <c r="I21" i="75"/>
  <c r="H21" i="75"/>
  <c r="G21" i="75"/>
  <c r="F21" i="75"/>
  <c r="E21" i="75"/>
  <c r="D21" i="75"/>
  <c r="C21" i="75"/>
  <c r="B21" i="75"/>
  <c r="AB20" i="75"/>
  <c r="X20" i="75"/>
  <c r="W20" i="75"/>
  <c r="V20" i="75"/>
  <c r="U20" i="75"/>
  <c r="T20" i="75"/>
  <c r="S20" i="75"/>
  <c r="R20" i="75"/>
  <c r="Q20" i="75"/>
  <c r="I20" i="75"/>
  <c r="H20" i="75"/>
  <c r="G20" i="75"/>
  <c r="F20" i="75"/>
  <c r="E20" i="75"/>
  <c r="D20" i="75"/>
  <c r="C20" i="75"/>
  <c r="B20" i="75"/>
  <c r="AL18" i="75"/>
  <c r="AK18" i="75"/>
  <c r="AJ18" i="75"/>
  <c r="AI18" i="75"/>
  <c r="AH18" i="75"/>
  <c r="AG18" i="75"/>
  <c r="AF18" i="75"/>
  <c r="AE18" i="75"/>
  <c r="AL17" i="75"/>
  <c r="AK17" i="75"/>
  <c r="AJ17" i="75"/>
  <c r="AI17" i="75"/>
  <c r="AH17" i="75"/>
  <c r="AG17" i="75"/>
  <c r="AF17" i="75"/>
  <c r="AE17" i="75"/>
  <c r="AL16" i="75"/>
  <c r="AK16" i="75"/>
  <c r="AJ16" i="75"/>
  <c r="AI16" i="75"/>
  <c r="AH16" i="75"/>
  <c r="AG16" i="75"/>
  <c r="AF16" i="75"/>
  <c r="AE16" i="75"/>
  <c r="AL15" i="75"/>
  <c r="AK15" i="75"/>
  <c r="AJ15" i="75"/>
  <c r="AI15" i="75"/>
  <c r="AH15" i="75"/>
  <c r="AG15" i="75"/>
  <c r="AF15" i="75"/>
  <c r="AE15" i="75"/>
  <c r="AL14" i="75"/>
  <c r="AK14" i="75"/>
  <c r="AJ14" i="75"/>
  <c r="AI14" i="75"/>
  <c r="AH14" i="75"/>
  <c r="AG14" i="75"/>
  <c r="AF14" i="75"/>
  <c r="AE14" i="75"/>
  <c r="AL13" i="75"/>
  <c r="AK13" i="75"/>
  <c r="AJ13" i="75"/>
  <c r="AI13" i="75"/>
  <c r="AH13" i="75"/>
  <c r="AG13" i="75"/>
  <c r="AF13" i="75"/>
  <c r="AE13" i="75"/>
  <c r="AL12" i="75"/>
  <c r="AK12" i="75"/>
  <c r="AJ12" i="75"/>
  <c r="AI12" i="75"/>
  <c r="AH12" i="75"/>
  <c r="AG12" i="75"/>
  <c r="AF12" i="75"/>
  <c r="AE12" i="75"/>
  <c r="AL11" i="75"/>
  <c r="AK11" i="75"/>
  <c r="AJ11" i="75"/>
  <c r="AI11" i="75"/>
  <c r="AH11" i="75"/>
  <c r="AG11" i="75"/>
  <c r="AF11" i="75"/>
  <c r="AE11" i="75"/>
  <c r="AL10" i="75"/>
  <c r="AK10" i="75"/>
  <c r="AJ10" i="75"/>
  <c r="AI10" i="75"/>
  <c r="AH10" i="75"/>
  <c r="AG10" i="75"/>
  <c r="AF10" i="75"/>
  <c r="AE10" i="75"/>
  <c r="AL9" i="75"/>
  <c r="AK9" i="75"/>
  <c r="AJ9" i="75"/>
  <c r="AI9" i="75"/>
  <c r="AH9" i="75"/>
  <c r="AG9" i="75"/>
  <c r="AF9" i="75"/>
  <c r="AE9" i="75"/>
  <c r="AL8" i="75"/>
  <c r="AK8" i="75"/>
  <c r="AJ8" i="75"/>
  <c r="AI8" i="75"/>
  <c r="AH8" i="75"/>
  <c r="AG8" i="75"/>
  <c r="AF8" i="75"/>
  <c r="AE8" i="75"/>
  <c r="AQ7" i="75"/>
  <c r="AL7" i="75"/>
  <c r="AK7" i="75"/>
  <c r="AJ7" i="75"/>
  <c r="AI7" i="75"/>
  <c r="AH7" i="75"/>
  <c r="AG7" i="75"/>
  <c r="AF7" i="75"/>
  <c r="AE7" i="75"/>
  <c r="N42" i="75" l="1"/>
  <c r="AQ42" i="75"/>
  <c r="N43" i="75"/>
  <c r="AQ43" i="75"/>
  <c r="N44" i="75"/>
  <c r="AQ44" i="75"/>
  <c r="AF45" i="75"/>
  <c r="AF44" i="75"/>
  <c r="AE44" i="75"/>
  <c r="AG44" i="75"/>
  <c r="AC21" i="75"/>
  <c r="AC20" i="75"/>
  <c r="N22" i="75"/>
  <c r="AC67" i="75"/>
  <c r="AQ67" i="75"/>
  <c r="AC66" i="75"/>
  <c r="AG23" i="75"/>
  <c r="AI23" i="75"/>
  <c r="AK23" i="75"/>
  <c r="AF65" i="75"/>
  <c r="AH65" i="75"/>
  <c r="AJ65" i="75"/>
  <c r="AL65" i="75"/>
  <c r="AF66" i="75"/>
  <c r="AH66" i="75"/>
  <c r="AJ66" i="75"/>
  <c r="AL66" i="75"/>
  <c r="AC65" i="75"/>
  <c r="AC64" i="75"/>
  <c r="AI44" i="75"/>
  <c r="AK44" i="75"/>
  <c r="AF19" i="75"/>
  <c r="AH19" i="75"/>
  <c r="AJ19" i="75"/>
  <c r="AL19" i="75"/>
  <c r="AE20" i="75"/>
  <c r="AG20" i="75"/>
  <c r="AI20" i="75"/>
  <c r="AK20" i="75"/>
  <c r="AE23" i="75"/>
  <c r="AF43" i="75"/>
  <c r="AH43" i="75"/>
  <c r="AJ43" i="75"/>
  <c r="AL43" i="75"/>
  <c r="AI63" i="75"/>
  <c r="AF63" i="75"/>
  <c r="AH63" i="75"/>
  <c r="AJ63" i="75"/>
  <c r="AL63" i="75"/>
  <c r="AH23" i="75"/>
  <c r="AJ23" i="75"/>
  <c r="AL23" i="75"/>
  <c r="AF21" i="75"/>
  <c r="AH21" i="75"/>
  <c r="AJ21" i="75"/>
  <c r="AL21" i="75"/>
  <c r="AF22" i="75"/>
  <c r="AH22" i="75"/>
  <c r="AJ22" i="75"/>
  <c r="AL22" i="75"/>
  <c r="AF41" i="75"/>
  <c r="AH41" i="75"/>
  <c r="AJ41" i="75"/>
  <c r="AL41" i="75"/>
  <c r="AF42" i="75"/>
  <c r="AE42" i="75"/>
  <c r="AG42" i="75"/>
  <c r="AI42" i="75"/>
  <c r="AK42" i="75"/>
  <c r="AJ45" i="75"/>
  <c r="AE64" i="75"/>
  <c r="AI64" i="75"/>
  <c r="AE67" i="75"/>
  <c r="AI67" i="75"/>
  <c r="AE19" i="75"/>
  <c r="AG19" i="75"/>
  <c r="AI19" i="75"/>
  <c r="AK19" i="75"/>
  <c r="AF20" i="75"/>
  <c r="AH20" i="75"/>
  <c r="AJ20" i="75"/>
  <c r="AL20" i="75"/>
  <c r="AE21" i="75"/>
  <c r="AG21" i="75"/>
  <c r="AI21" i="75"/>
  <c r="AK21" i="75"/>
  <c r="AJ42" i="75"/>
  <c r="AJ44" i="75"/>
  <c r="AE45" i="75"/>
  <c r="AG45" i="75"/>
  <c r="AI45" i="75"/>
  <c r="AK45" i="75"/>
  <c r="AQ45" i="75"/>
  <c r="AI65" i="75"/>
  <c r="AE22" i="75"/>
  <c r="AG22" i="75"/>
  <c r="AI22" i="75"/>
  <c r="AK22" i="75"/>
  <c r="AF23" i="75"/>
  <c r="AE41" i="75"/>
  <c r="AG41" i="75"/>
  <c r="AI41" i="75"/>
  <c r="AK41" i="75"/>
  <c r="AQ41" i="75"/>
  <c r="AH42" i="75"/>
  <c r="AL42" i="75"/>
  <c r="AE43" i="75"/>
  <c r="AG43" i="75"/>
  <c r="AI43" i="75"/>
  <c r="AK43" i="75"/>
  <c r="AH44" i="75"/>
  <c r="AL44" i="75"/>
  <c r="AH45" i="75"/>
  <c r="AL45" i="75"/>
  <c r="AE63" i="75"/>
  <c r="AF64" i="75"/>
  <c r="AH64" i="75"/>
  <c r="AJ64" i="75"/>
  <c r="AL64" i="75"/>
  <c r="AE65" i="75"/>
  <c r="AE66" i="75"/>
  <c r="AI66" i="75"/>
  <c r="AF67" i="75"/>
  <c r="AH67" i="75"/>
  <c r="AJ67" i="75"/>
  <c r="AL67" i="75"/>
  <c r="N48" i="75"/>
  <c r="AG64" i="75"/>
  <c r="AK64" i="75"/>
  <c r="AG66" i="75"/>
  <c r="AK66" i="75"/>
  <c r="AQ23" i="75"/>
  <c r="AG63" i="75"/>
  <c r="AK63" i="75"/>
  <c r="AG65" i="75"/>
  <c r="AK65" i="75"/>
  <c r="AG67" i="75"/>
  <c r="AK67" i="75"/>
  <c r="AQ19" i="75" l="1"/>
  <c r="AC48" i="75"/>
  <c r="G61" i="3" l="1"/>
  <c r="B95" i="47" l="1"/>
  <c r="C95" i="47"/>
  <c r="G95" i="46"/>
  <c r="F95" i="46"/>
  <c r="F61" i="3" l="1"/>
  <c r="B83" i="70" l="1"/>
  <c r="C83" i="70"/>
  <c r="H57" i="46"/>
  <c r="J57" i="46"/>
  <c r="K57" i="46"/>
  <c r="H58" i="46"/>
  <c r="J58" i="46"/>
  <c r="K58" i="46"/>
  <c r="D57" i="46"/>
  <c r="D58" i="46"/>
  <c r="K94" i="36"/>
  <c r="L94" i="36" s="1"/>
  <c r="D83" i="70" l="1"/>
  <c r="L58" i="46"/>
  <c r="L57" i="46"/>
  <c r="M20" i="60" l="1"/>
  <c r="J94" i="68"/>
  <c r="K94" i="68"/>
  <c r="H94" i="68"/>
  <c r="D94" i="68"/>
  <c r="N20" i="60" l="1"/>
  <c r="L94" i="68"/>
  <c r="J43" i="47"/>
  <c r="K43" i="47"/>
  <c r="J44" i="47"/>
  <c r="K44" i="47"/>
  <c r="J45" i="47"/>
  <c r="K45" i="47"/>
  <c r="J46" i="47"/>
  <c r="K46" i="47"/>
  <c r="J47" i="47"/>
  <c r="K47" i="47"/>
  <c r="J48" i="47"/>
  <c r="K48" i="47"/>
  <c r="J50" i="47"/>
  <c r="K50" i="47"/>
  <c r="J51" i="47"/>
  <c r="K51" i="47"/>
  <c r="J52" i="47"/>
  <c r="K52" i="47"/>
  <c r="J53" i="47"/>
  <c r="K53" i="47"/>
  <c r="J54" i="47"/>
  <c r="K54" i="47"/>
  <c r="H44" i="47"/>
  <c r="H45" i="47"/>
  <c r="H46" i="47"/>
  <c r="H47" i="47"/>
  <c r="H48" i="47"/>
  <c r="H50" i="47"/>
  <c r="H51" i="47"/>
  <c r="H52" i="47"/>
  <c r="H53" i="47"/>
  <c r="H54" i="47"/>
  <c r="D44" i="47"/>
  <c r="D45" i="47"/>
  <c r="D46" i="47"/>
  <c r="D47" i="47"/>
  <c r="D48" i="47"/>
  <c r="D50" i="47"/>
  <c r="D51" i="47"/>
  <c r="D52" i="47"/>
  <c r="D53" i="47"/>
  <c r="D54" i="47"/>
  <c r="J30" i="47"/>
  <c r="K30" i="47"/>
  <c r="H30" i="47"/>
  <c r="D30" i="47"/>
  <c r="H94" i="46"/>
  <c r="J94" i="46"/>
  <c r="K94" i="46"/>
  <c r="D94" i="46"/>
  <c r="L45" i="47" l="1"/>
  <c r="L53" i="47"/>
  <c r="L47" i="47"/>
  <c r="L46" i="47"/>
  <c r="L54" i="47"/>
  <c r="L30" i="47"/>
  <c r="L51" i="47"/>
  <c r="L50" i="47"/>
  <c r="L43" i="47"/>
  <c r="L52" i="47"/>
  <c r="L48" i="47"/>
  <c r="L44" i="47"/>
  <c r="L94" i="46"/>
  <c r="H66" i="70" l="1"/>
  <c r="J66" i="70"/>
  <c r="K66" i="70"/>
  <c r="D66" i="70"/>
  <c r="J82" i="68"/>
  <c r="K82" i="68"/>
  <c r="H83" i="68"/>
  <c r="J83" i="68"/>
  <c r="K83" i="68"/>
  <c r="K84" i="68"/>
  <c r="D82" i="68"/>
  <c r="D83" i="68"/>
  <c r="G61" i="68"/>
  <c r="F61" i="68"/>
  <c r="C61" i="68"/>
  <c r="B61" i="68"/>
  <c r="H77" i="47"/>
  <c r="J77" i="47"/>
  <c r="K77" i="47"/>
  <c r="H78" i="47"/>
  <c r="J78" i="47"/>
  <c r="K78" i="47"/>
  <c r="H79" i="47"/>
  <c r="J79" i="47"/>
  <c r="K79" i="47"/>
  <c r="H80" i="47"/>
  <c r="J80" i="47"/>
  <c r="K80" i="47"/>
  <c r="D77" i="47"/>
  <c r="D78" i="47"/>
  <c r="D79" i="47"/>
  <c r="D80" i="47"/>
  <c r="J25" i="47"/>
  <c r="K25" i="47"/>
  <c r="J26" i="47"/>
  <c r="K26" i="47"/>
  <c r="J27" i="47"/>
  <c r="K27" i="47"/>
  <c r="J28" i="47"/>
  <c r="K28" i="47"/>
  <c r="J29" i="47"/>
  <c r="K29" i="47"/>
  <c r="H25" i="47"/>
  <c r="H26" i="47"/>
  <c r="H27" i="47"/>
  <c r="H28" i="47"/>
  <c r="H29" i="47"/>
  <c r="D27" i="47"/>
  <c r="D28" i="47"/>
  <c r="D29" i="47"/>
  <c r="D25" i="47"/>
  <c r="D26" i="47"/>
  <c r="H76" i="46"/>
  <c r="J76" i="46"/>
  <c r="K76" i="46"/>
  <c r="H77" i="46"/>
  <c r="J77" i="46"/>
  <c r="K77" i="46"/>
  <c r="H78" i="46"/>
  <c r="J78" i="46"/>
  <c r="K78" i="46"/>
  <c r="H79" i="46"/>
  <c r="J79" i="46"/>
  <c r="K79" i="46"/>
  <c r="H80" i="46"/>
  <c r="J80" i="46"/>
  <c r="K80" i="46"/>
  <c r="H81" i="46"/>
  <c r="J81" i="46"/>
  <c r="K81" i="46"/>
  <c r="D76" i="46"/>
  <c r="D77" i="46"/>
  <c r="D78" i="46"/>
  <c r="D79" i="46"/>
  <c r="D80" i="46"/>
  <c r="D81" i="46"/>
  <c r="J56" i="46"/>
  <c r="K56" i="46"/>
  <c r="H56" i="46"/>
  <c r="D56" i="46"/>
  <c r="J24" i="46"/>
  <c r="K24" i="46"/>
  <c r="J25" i="46"/>
  <c r="K25" i="46"/>
  <c r="J26" i="46"/>
  <c r="K26" i="46"/>
  <c r="J27" i="46"/>
  <c r="K27" i="46"/>
  <c r="H24" i="46"/>
  <c r="H25" i="46"/>
  <c r="D24" i="46"/>
  <c r="D25" i="46"/>
  <c r="J84" i="36"/>
  <c r="K84" i="36"/>
  <c r="J85" i="36"/>
  <c r="K85" i="36"/>
  <c r="J86" i="36"/>
  <c r="K86" i="36"/>
  <c r="H84" i="36"/>
  <c r="H85" i="36"/>
  <c r="D84" i="36"/>
  <c r="D85" i="36"/>
  <c r="D86" i="36"/>
  <c r="J87" i="3"/>
  <c r="K87" i="3"/>
  <c r="J88" i="3"/>
  <c r="K88" i="3"/>
  <c r="H87" i="3"/>
  <c r="H88" i="3"/>
  <c r="D87" i="3"/>
  <c r="D88" i="3"/>
  <c r="L29" i="47" l="1"/>
  <c r="L25" i="47"/>
  <c r="L24" i="46"/>
  <c r="L84" i="36"/>
  <c r="L66" i="70"/>
  <c r="L83" i="68"/>
  <c r="D61" i="68"/>
  <c r="L26" i="46"/>
  <c r="L25" i="46"/>
  <c r="L87" i="3"/>
  <c r="J61" i="68"/>
  <c r="K61" i="68"/>
  <c r="L77" i="47"/>
  <c r="L27" i="47"/>
  <c r="L26" i="47"/>
  <c r="L28" i="47"/>
  <c r="L76" i="46"/>
  <c r="L79" i="46"/>
  <c r="L77" i="46"/>
  <c r="L56" i="46"/>
  <c r="L27" i="46"/>
  <c r="L86" i="36"/>
  <c r="L85" i="36"/>
  <c r="L88" i="3"/>
  <c r="L82" i="68"/>
  <c r="H61" i="68"/>
  <c r="L79" i="47"/>
  <c r="L78" i="47"/>
  <c r="L80" i="47"/>
  <c r="L81" i="46"/>
  <c r="L80" i="46"/>
  <c r="L78" i="46"/>
  <c r="AQ62" i="60"/>
  <c r="AQ51" i="60"/>
  <c r="AL51" i="60"/>
  <c r="AL52" i="60"/>
  <c r="AL53" i="60"/>
  <c r="AL54" i="60"/>
  <c r="AL55" i="60"/>
  <c r="AL56" i="60"/>
  <c r="AL57" i="60"/>
  <c r="AL58" i="60"/>
  <c r="AL59" i="60"/>
  <c r="AL60" i="60"/>
  <c r="AL61" i="60"/>
  <c r="AL62" i="60"/>
  <c r="AB64" i="60"/>
  <c r="AP64" i="60" s="1"/>
  <c r="AQ64" i="60" s="1"/>
  <c r="X64" i="60"/>
  <c r="X65" i="60"/>
  <c r="X66" i="60"/>
  <c r="X67" i="60"/>
  <c r="N64" i="60"/>
  <c r="I64" i="60"/>
  <c r="I65" i="60"/>
  <c r="I66" i="60"/>
  <c r="I67" i="60"/>
  <c r="AQ39" i="60"/>
  <c r="AQ40" i="60"/>
  <c r="AQ29" i="60"/>
  <c r="AL29" i="60"/>
  <c r="AL30" i="60"/>
  <c r="AL31" i="60"/>
  <c r="AL32" i="60"/>
  <c r="AL33" i="60"/>
  <c r="AL34" i="60"/>
  <c r="AL35" i="60"/>
  <c r="AL36" i="60"/>
  <c r="AL37" i="60"/>
  <c r="AL38" i="60"/>
  <c r="AL39" i="60"/>
  <c r="AL40" i="60"/>
  <c r="AC42" i="60"/>
  <c r="X42" i="60"/>
  <c r="X43" i="60"/>
  <c r="X44" i="60"/>
  <c r="X45" i="60"/>
  <c r="M42" i="60"/>
  <c r="I42" i="60"/>
  <c r="I43" i="60"/>
  <c r="I44" i="60"/>
  <c r="I45" i="60"/>
  <c r="AL7" i="60"/>
  <c r="AL8" i="60"/>
  <c r="AL9" i="60"/>
  <c r="AL10" i="60"/>
  <c r="AL11" i="60"/>
  <c r="AL12" i="60"/>
  <c r="AL13" i="60"/>
  <c r="AL14" i="60"/>
  <c r="AL15" i="60"/>
  <c r="AL16" i="60"/>
  <c r="AL17" i="60"/>
  <c r="AL18" i="60"/>
  <c r="AB20" i="60"/>
  <c r="X20" i="60"/>
  <c r="X21" i="60"/>
  <c r="X22" i="60"/>
  <c r="X23" i="60"/>
  <c r="I20" i="60"/>
  <c r="I21" i="60"/>
  <c r="I22" i="60"/>
  <c r="I23" i="60"/>
  <c r="AL63" i="60"/>
  <c r="AL41" i="60"/>
  <c r="AL19" i="60"/>
  <c r="J18" i="74"/>
  <c r="I18" i="74"/>
  <c r="F18" i="74"/>
  <c r="E18" i="74"/>
  <c r="J17" i="74"/>
  <c r="I17" i="74"/>
  <c r="F17" i="74"/>
  <c r="E17" i="74"/>
  <c r="J16" i="74"/>
  <c r="I16" i="74"/>
  <c r="F16" i="74"/>
  <c r="E16" i="74"/>
  <c r="N15" i="74"/>
  <c r="M15" i="74"/>
  <c r="K15" i="74"/>
  <c r="G15" i="74"/>
  <c r="N14" i="74"/>
  <c r="M14" i="74"/>
  <c r="K14" i="74"/>
  <c r="G14" i="74"/>
  <c r="N13" i="74"/>
  <c r="M13" i="74"/>
  <c r="K13" i="74"/>
  <c r="G13" i="74"/>
  <c r="N12" i="74"/>
  <c r="M12" i="74"/>
  <c r="K12" i="74"/>
  <c r="G12" i="74"/>
  <c r="N11" i="74"/>
  <c r="M11" i="74"/>
  <c r="K11" i="74"/>
  <c r="G11" i="74"/>
  <c r="N10" i="74"/>
  <c r="M10" i="74"/>
  <c r="K10" i="74"/>
  <c r="G10" i="74"/>
  <c r="N9" i="74"/>
  <c r="M9" i="74"/>
  <c r="K9" i="74"/>
  <c r="G9" i="74"/>
  <c r="N8" i="74"/>
  <c r="M8" i="74"/>
  <c r="K8" i="74"/>
  <c r="G8" i="74"/>
  <c r="N7" i="74"/>
  <c r="M7" i="74"/>
  <c r="K7" i="74"/>
  <c r="G7" i="74"/>
  <c r="N6" i="74"/>
  <c r="M6" i="74"/>
  <c r="J6" i="74"/>
  <c r="I6" i="74"/>
  <c r="M5" i="74"/>
  <c r="I5" i="74"/>
  <c r="J18" i="73"/>
  <c r="I18" i="73"/>
  <c r="F18" i="73"/>
  <c r="E18" i="73"/>
  <c r="J17" i="73"/>
  <c r="I17" i="73"/>
  <c r="F17" i="73"/>
  <c r="E17" i="73"/>
  <c r="J16" i="73"/>
  <c r="I16" i="73"/>
  <c r="F16" i="73"/>
  <c r="E16" i="73"/>
  <c r="N15" i="73"/>
  <c r="M15" i="73"/>
  <c r="K15" i="73"/>
  <c r="G15" i="73"/>
  <c r="N14" i="73"/>
  <c r="M14" i="73"/>
  <c r="K14" i="73"/>
  <c r="G14" i="73"/>
  <c r="N13" i="73"/>
  <c r="M13" i="73"/>
  <c r="K13" i="73"/>
  <c r="G13" i="73"/>
  <c r="N12" i="73"/>
  <c r="M12" i="73"/>
  <c r="K12" i="73"/>
  <c r="G12" i="73"/>
  <c r="N11" i="73"/>
  <c r="M11" i="73"/>
  <c r="K11" i="73"/>
  <c r="G11" i="73"/>
  <c r="N10" i="73"/>
  <c r="M10" i="73"/>
  <c r="K10" i="73"/>
  <c r="G10" i="73"/>
  <c r="N9" i="73"/>
  <c r="M9" i="73"/>
  <c r="K9" i="73"/>
  <c r="G9" i="73"/>
  <c r="N8" i="73"/>
  <c r="M8" i="73"/>
  <c r="K8" i="73"/>
  <c r="G8" i="73"/>
  <c r="N7" i="73"/>
  <c r="M7" i="73"/>
  <c r="K7" i="73"/>
  <c r="G7" i="73"/>
  <c r="N6" i="73"/>
  <c r="M6" i="73"/>
  <c r="J6" i="73"/>
  <c r="I6" i="73"/>
  <c r="M5" i="73"/>
  <c r="I5" i="73"/>
  <c r="J18" i="72"/>
  <c r="I18" i="72"/>
  <c r="F18" i="72"/>
  <c r="E18" i="72"/>
  <c r="J17" i="72"/>
  <c r="I17" i="72"/>
  <c r="F17" i="72"/>
  <c r="E17" i="72"/>
  <c r="J16" i="72"/>
  <c r="I16" i="72"/>
  <c r="F16" i="72"/>
  <c r="E16" i="72"/>
  <c r="N15" i="72"/>
  <c r="M15" i="72"/>
  <c r="K15" i="72"/>
  <c r="G15" i="72"/>
  <c r="N14" i="72"/>
  <c r="M14" i="72"/>
  <c r="K14" i="72"/>
  <c r="G14" i="72"/>
  <c r="N13" i="72"/>
  <c r="M13" i="72"/>
  <c r="K13" i="72"/>
  <c r="G13" i="72"/>
  <c r="N12" i="72"/>
  <c r="M12" i="72"/>
  <c r="K12" i="72"/>
  <c r="G12" i="72"/>
  <c r="N11" i="72"/>
  <c r="M11" i="72"/>
  <c r="K11" i="72"/>
  <c r="G11" i="72"/>
  <c r="N10" i="72"/>
  <c r="M10" i="72"/>
  <c r="K10" i="72"/>
  <c r="G10" i="72"/>
  <c r="N9" i="72"/>
  <c r="M9" i="72"/>
  <c r="K9" i="72"/>
  <c r="G9" i="72"/>
  <c r="N8" i="72"/>
  <c r="M8" i="72"/>
  <c r="K8" i="72"/>
  <c r="G8" i="72"/>
  <c r="N7" i="72"/>
  <c r="M7" i="72"/>
  <c r="K7" i="72"/>
  <c r="G7" i="72"/>
  <c r="N6" i="72"/>
  <c r="M6" i="72"/>
  <c r="J6" i="72"/>
  <c r="I6" i="72"/>
  <c r="M5" i="72"/>
  <c r="I5" i="72"/>
  <c r="J18" i="71"/>
  <c r="I18" i="71"/>
  <c r="F18" i="71"/>
  <c r="E18" i="71"/>
  <c r="J17" i="71"/>
  <c r="I17" i="71"/>
  <c r="F17" i="71"/>
  <c r="E17" i="71"/>
  <c r="J16" i="71"/>
  <c r="I16" i="71"/>
  <c r="F16" i="71"/>
  <c r="E16" i="71"/>
  <c r="N15" i="71"/>
  <c r="M15" i="71"/>
  <c r="K15" i="71"/>
  <c r="G15" i="71"/>
  <c r="N14" i="71"/>
  <c r="M14" i="71"/>
  <c r="K14" i="71"/>
  <c r="G14" i="71"/>
  <c r="N13" i="71"/>
  <c r="M13" i="71"/>
  <c r="K13" i="71"/>
  <c r="G13" i="71"/>
  <c r="N12" i="71"/>
  <c r="M12" i="71"/>
  <c r="K12" i="71"/>
  <c r="G12" i="71"/>
  <c r="N11" i="71"/>
  <c r="M11" i="71"/>
  <c r="K11" i="71"/>
  <c r="G11" i="71"/>
  <c r="N10" i="71"/>
  <c r="M10" i="71"/>
  <c r="K10" i="71"/>
  <c r="G10" i="71"/>
  <c r="N9" i="71"/>
  <c r="M9" i="71"/>
  <c r="K9" i="71"/>
  <c r="G9" i="71"/>
  <c r="N8" i="71"/>
  <c r="M8" i="71"/>
  <c r="K8" i="71"/>
  <c r="G8" i="71"/>
  <c r="N7" i="71"/>
  <c r="M7" i="71"/>
  <c r="K7" i="71"/>
  <c r="G7" i="71"/>
  <c r="N6" i="71"/>
  <c r="M6" i="71"/>
  <c r="J6" i="71"/>
  <c r="I6" i="71"/>
  <c r="M5" i="71"/>
  <c r="I5" i="71"/>
  <c r="J16" i="34"/>
  <c r="J17" i="34"/>
  <c r="J18" i="34"/>
  <c r="I18" i="34"/>
  <c r="I17" i="34"/>
  <c r="I16" i="34"/>
  <c r="F18" i="34"/>
  <c r="E18" i="34"/>
  <c r="E17" i="34"/>
  <c r="E16" i="34"/>
  <c r="AC64" i="60" l="1"/>
  <c r="N42" i="60"/>
  <c r="AL22" i="60"/>
  <c r="AL20" i="60"/>
  <c r="AC20" i="60"/>
  <c r="AL67" i="60"/>
  <c r="AL65" i="60"/>
  <c r="AL45" i="60"/>
  <c r="AL66" i="60"/>
  <c r="AL43" i="60"/>
  <c r="AL64" i="60"/>
  <c r="K17" i="72"/>
  <c r="L61" i="68"/>
  <c r="AL23" i="60"/>
  <c r="AL21" i="60"/>
  <c r="G16" i="74"/>
  <c r="G18" i="74"/>
  <c r="G16" i="72"/>
  <c r="G18" i="72"/>
  <c r="AL44" i="60"/>
  <c r="AL42" i="60"/>
  <c r="K16" i="73"/>
  <c r="K18" i="73"/>
  <c r="G17" i="73"/>
  <c r="O7" i="74"/>
  <c r="O9" i="74"/>
  <c r="O11" i="74"/>
  <c r="O13" i="74"/>
  <c r="O8" i="72"/>
  <c r="O10" i="72"/>
  <c r="O12" i="72"/>
  <c r="O14" i="72"/>
  <c r="O15" i="72"/>
  <c r="G17" i="72"/>
  <c r="O7" i="71"/>
  <c r="O9" i="71"/>
  <c r="O11" i="71"/>
  <c r="O13" i="71"/>
  <c r="K17" i="74"/>
  <c r="M16" i="74"/>
  <c r="M17" i="74"/>
  <c r="M18" i="74"/>
  <c r="O8" i="74"/>
  <c r="O10" i="74"/>
  <c r="O12" i="74"/>
  <c r="O14" i="74"/>
  <c r="O15" i="74"/>
  <c r="N16" i="74"/>
  <c r="G17" i="74"/>
  <c r="N18" i="74"/>
  <c r="O18" i="74" s="1"/>
  <c r="O8" i="73"/>
  <c r="O10" i="73"/>
  <c r="O12" i="73"/>
  <c r="O14" i="73"/>
  <c r="O15" i="73"/>
  <c r="M16" i="73"/>
  <c r="M17" i="73"/>
  <c r="M18" i="73"/>
  <c r="O7" i="73"/>
  <c r="O9" i="73"/>
  <c r="O11" i="73"/>
  <c r="O13" i="73"/>
  <c r="G16" i="73"/>
  <c r="N17" i="73"/>
  <c r="G18" i="73"/>
  <c r="O7" i="72"/>
  <c r="O9" i="72"/>
  <c r="O11" i="72"/>
  <c r="O13" i="72"/>
  <c r="M16" i="72"/>
  <c r="M17" i="72"/>
  <c r="M18" i="72"/>
  <c r="N16" i="72"/>
  <c r="N18" i="72"/>
  <c r="G16" i="71"/>
  <c r="G18" i="71"/>
  <c r="K16" i="74"/>
  <c r="N17" i="74"/>
  <c r="K18" i="74"/>
  <c r="N16" i="73"/>
  <c r="K17" i="73"/>
  <c r="N18" i="73"/>
  <c r="K16" i="72"/>
  <c r="N17" i="72"/>
  <c r="K18" i="72"/>
  <c r="K17" i="71"/>
  <c r="M16" i="71"/>
  <c r="M17" i="71"/>
  <c r="M18" i="71"/>
  <c r="O8" i="71"/>
  <c r="O10" i="71"/>
  <c r="O12" i="71"/>
  <c r="O14" i="71"/>
  <c r="O15" i="71"/>
  <c r="N16" i="71"/>
  <c r="G17" i="71"/>
  <c r="N18" i="71"/>
  <c r="K16" i="71"/>
  <c r="N17" i="71"/>
  <c r="K18" i="71"/>
  <c r="C67" i="3"/>
  <c r="B67" i="3"/>
  <c r="C38" i="3"/>
  <c r="B38" i="3"/>
  <c r="O16" i="74" l="1"/>
  <c r="O18" i="71"/>
  <c r="O18" i="72"/>
  <c r="O18" i="73"/>
  <c r="O16" i="73"/>
  <c r="O16" i="71"/>
  <c r="O17" i="74"/>
  <c r="O17" i="73"/>
  <c r="O16" i="72"/>
  <c r="O17" i="72"/>
  <c r="O17" i="71"/>
  <c r="G13" i="34"/>
  <c r="G14" i="34"/>
  <c r="G9" i="34"/>
  <c r="G10" i="34"/>
  <c r="M6" i="65" l="1"/>
  <c r="G95" i="68"/>
  <c r="F95" i="68"/>
  <c r="C95" i="68"/>
  <c r="B95" i="68"/>
  <c r="F83" i="70"/>
  <c r="J83" i="70" s="1"/>
  <c r="G83" i="70"/>
  <c r="H83" i="70" l="1"/>
  <c r="K83" i="70"/>
  <c r="L83" i="70" s="1"/>
  <c r="M22" i="60" l="1"/>
  <c r="N22" i="60" l="1"/>
  <c r="B61" i="70"/>
  <c r="AJ41" i="60" l="1"/>
  <c r="AF19" i="60"/>
  <c r="F32" i="36"/>
  <c r="G32" i="36"/>
  <c r="AE41" i="60" l="1"/>
  <c r="AE19" i="60"/>
  <c r="AK41" i="60"/>
  <c r="AI63" i="60"/>
  <c r="AG63" i="60"/>
  <c r="AF41" i="60"/>
  <c r="AE63" i="60"/>
  <c r="AH63" i="60"/>
  <c r="AH19" i="60"/>
  <c r="AI19" i="60"/>
  <c r="AG19" i="60"/>
  <c r="AI41" i="60"/>
  <c r="AG41" i="60"/>
  <c r="AH41" i="60"/>
  <c r="AF63" i="60"/>
  <c r="AK63" i="60"/>
  <c r="AK19" i="60"/>
  <c r="AJ63" i="60"/>
  <c r="AJ19" i="60"/>
  <c r="K84" i="70"/>
  <c r="J84" i="70"/>
  <c r="H84" i="70"/>
  <c r="D84" i="70"/>
  <c r="K65" i="70"/>
  <c r="J65" i="70"/>
  <c r="H65" i="70"/>
  <c r="D65" i="70"/>
  <c r="K64" i="70"/>
  <c r="J64" i="70"/>
  <c r="H64" i="70"/>
  <c r="D64" i="70"/>
  <c r="K63" i="70"/>
  <c r="J63" i="70"/>
  <c r="H63" i="70"/>
  <c r="D63" i="70"/>
  <c r="J61" i="70"/>
  <c r="F61" i="70"/>
  <c r="K57" i="70"/>
  <c r="J57" i="70"/>
  <c r="H57" i="70"/>
  <c r="D57" i="70"/>
  <c r="G56" i="70"/>
  <c r="F56" i="70"/>
  <c r="C56" i="70"/>
  <c r="B56" i="70"/>
  <c r="K48" i="70"/>
  <c r="J48" i="70"/>
  <c r="H48" i="70"/>
  <c r="D48" i="70"/>
  <c r="K47" i="70"/>
  <c r="J47" i="70"/>
  <c r="H47" i="70"/>
  <c r="D47" i="70"/>
  <c r="K46" i="70"/>
  <c r="J46" i="70"/>
  <c r="H46" i="70"/>
  <c r="D46" i="70"/>
  <c r="K45" i="70"/>
  <c r="J45" i="70"/>
  <c r="H45" i="70"/>
  <c r="D45" i="70"/>
  <c r="K44" i="70"/>
  <c r="J44" i="70"/>
  <c r="H44" i="70"/>
  <c r="D44" i="70"/>
  <c r="K43" i="70"/>
  <c r="J43" i="70"/>
  <c r="H43" i="70"/>
  <c r="D43" i="70"/>
  <c r="K42" i="70"/>
  <c r="J42" i="70"/>
  <c r="H42" i="70"/>
  <c r="D42" i="70"/>
  <c r="K41" i="70"/>
  <c r="J41" i="70"/>
  <c r="H41" i="70"/>
  <c r="D41" i="70"/>
  <c r="K40" i="70"/>
  <c r="J40" i="70"/>
  <c r="H40" i="70"/>
  <c r="D40" i="70"/>
  <c r="K39" i="70"/>
  <c r="J39" i="70"/>
  <c r="H39" i="70"/>
  <c r="D39" i="70"/>
  <c r="L37" i="70"/>
  <c r="L61" i="70" s="1"/>
  <c r="J37" i="70"/>
  <c r="F37" i="70"/>
  <c r="B37" i="70"/>
  <c r="K33" i="70"/>
  <c r="J33" i="70"/>
  <c r="H33" i="70"/>
  <c r="D33" i="70"/>
  <c r="G32" i="70"/>
  <c r="F32" i="70"/>
  <c r="K17" i="70"/>
  <c r="J17" i="70"/>
  <c r="H17" i="70"/>
  <c r="D17" i="70"/>
  <c r="K16" i="70"/>
  <c r="J16" i="70"/>
  <c r="H16" i="70"/>
  <c r="D16" i="70"/>
  <c r="K15" i="70"/>
  <c r="J15" i="70"/>
  <c r="H15" i="70"/>
  <c r="D15" i="70"/>
  <c r="K14" i="70"/>
  <c r="J14" i="70"/>
  <c r="H14" i="70"/>
  <c r="D14" i="70"/>
  <c r="K13" i="70"/>
  <c r="J13" i="70"/>
  <c r="H13" i="70"/>
  <c r="D13" i="70"/>
  <c r="K12" i="70"/>
  <c r="J12" i="70"/>
  <c r="H12" i="70"/>
  <c r="D12" i="70"/>
  <c r="K11" i="70"/>
  <c r="J11" i="70"/>
  <c r="H11" i="70"/>
  <c r="D11" i="70"/>
  <c r="K10" i="70"/>
  <c r="J10" i="70"/>
  <c r="H10" i="70"/>
  <c r="D10" i="70"/>
  <c r="K9" i="70"/>
  <c r="J9" i="70"/>
  <c r="H9" i="70"/>
  <c r="D9" i="70"/>
  <c r="K8" i="70"/>
  <c r="J8" i="70"/>
  <c r="H8" i="70"/>
  <c r="D8" i="70"/>
  <c r="K7" i="70"/>
  <c r="J7" i="70"/>
  <c r="H7" i="70"/>
  <c r="D7" i="70"/>
  <c r="C6" i="70"/>
  <c r="B6" i="70"/>
  <c r="J5" i="70"/>
  <c r="F5" i="70"/>
  <c r="M7" i="69"/>
  <c r="L7" i="69"/>
  <c r="J7" i="69"/>
  <c r="F7" i="69"/>
  <c r="M6" i="69"/>
  <c r="L6" i="69"/>
  <c r="J6" i="69"/>
  <c r="F6" i="69"/>
  <c r="M5" i="69"/>
  <c r="L5" i="69"/>
  <c r="I5" i="69"/>
  <c r="H5" i="69"/>
  <c r="L4" i="69"/>
  <c r="H4" i="69"/>
  <c r="K96" i="68"/>
  <c r="J96" i="68"/>
  <c r="H96" i="68"/>
  <c r="D96" i="68"/>
  <c r="K80" i="68"/>
  <c r="J80" i="68"/>
  <c r="H80" i="68"/>
  <c r="D80" i="68"/>
  <c r="K79" i="68"/>
  <c r="J79" i="68"/>
  <c r="H79" i="68"/>
  <c r="D79" i="68"/>
  <c r="K78" i="68"/>
  <c r="J78" i="68"/>
  <c r="H78" i="68"/>
  <c r="D78" i="68"/>
  <c r="K77" i="68"/>
  <c r="J77" i="68"/>
  <c r="H77" i="68"/>
  <c r="D77" i="68"/>
  <c r="K76" i="68"/>
  <c r="J76" i="68"/>
  <c r="H76" i="68"/>
  <c r="D76" i="68"/>
  <c r="K75" i="68"/>
  <c r="J75" i="68"/>
  <c r="H75" i="68"/>
  <c r="D75" i="68"/>
  <c r="K74" i="68"/>
  <c r="J74" i="68"/>
  <c r="H74" i="68"/>
  <c r="D74" i="68"/>
  <c r="K73" i="68"/>
  <c r="J73" i="68"/>
  <c r="H73" i="68"/>
  <c r="D73" i="68"/>
  <c r="K72" i="68"/>
  <c r="J72" i="68"/>
  <c r="H72" i="68"/>
  <c r="D72" i="68"/>
  <c r="K71" i="68"/>
  <c r="J71" i="68"/>
  <c r="H71" i="68"/>
  <c r="D71" i="68"/>
  <c r="K70" i="68"/>
  <c r="J70" i="68"/>
  <c r="H70" i="68"/>
  <c r="D70" i="68"/>
  <c r="K69" i="68"/>
  <c r="J69" i="68"/>
  <c r="H69" i="68"/>
  <c r="D69" i="68"/>
  <c r="K68" i="68"/>
  <c r="J68" i="68"/>
  <c r="H68" i="68"/>
  <c r="D68" i="68"/>
  <c r="J66" i="68"/>
  <c r="F66" i="68"/>
  <c r="B66" i="68"/>
  <c r="K62" i="68"/>
  <c r="J62" i="68"/>
  <c r="H62" i="68"/>
  <c r="D62" i="68"/>
  <c r="H57" i="68"/>
  <c r="D57" i="68"/>
  <c r="K56" i="68"/>
  <c r="J56" i="68"/>
  <c r="H56" i="68"/>
  <c r="D56" i="68"/>
  <c r="K55" i="68"/>
  <c r="J55" i="68"/>
  <c r="H55" i="68"/>
  <c r="D55" i="68"/>
  <c r="K54" i="68"/>
  <c r="J54" i="68"/>
  <c r="H54" i="68"/>
  <c r="D54" i="68"/>
  <c r="K53" i="68"/>
  <c r="J53" i="68"/>
  <c r="H53" i="68"/>
  <c r="D53" i="68"/>
  <c r="K52" i="68"/>
  <c r="J52" i="68"/>
  <c r="H52" i="68"/>
  <c r="D52" i="68"/>
  <c r="K51" i="68"/>
  <c r="J51" i="68"/>
  <c r="H51" i="68"/>
  <c r="D51" i="68"/>
  <c r="K50" i="68"/>
  <c r="J50" i="68"/>
  <c r="H50" i="68"/>
  <c r="D50" i="68"/>
  <c r="K49" i="68"/>
  <c r="J49" i="68"/>
  <c r="H49" i="68"/>
  <c r="D49" i="68"/>
  <c r="K48" i="68"/>
  <c r="J48" i="68"/>
  <c r="H48" i="68"/>
  <c r="D48" i="68"/>
  <c r="K47" i="68"/>
  <c r="J47" i="68"/>
  <c r="H47" i="68"/>
  <c r="D47" i="68"/>
  <c r="K46" i="68"/>
  <c r="J46" i="68"/>
  <c r="H46" i="68"/>
  <c r="D46" i="68"/>
  <c r="K45" i="68"/>
  <c r="J45" i="68"/>
  <c r="H45" i="68"/>
  <c r="D45" i="68"/>
  <c r="K44" i="68"/>
  <c r="J44" i="68"/>
  <c r="H44" i="68"/>
  <c r="D44" i="68"/>
  <c r="K43" i="68"/>
  <c r="J43" i="68"/>
  <c r="H43" i="68"/>
  <c r="D43" i="68"/>
  <c r="K42" i="68"/>
  <c r="J42" i="68"/>
  <c r="H42" i="68"/>
  <c r="D42" i="68"/>
  <c r="K41" i="68"/>
  <c r="J41" i="68"/>
  <c r="H41" i="68"/>
  <c r="D41" i="68"/>
  <c r="K40" i="68"/>
  <c r="J40" i="68"/>
  <c r="H40" i="68"/>
  <c r="D40" i="68"/>
  <c r="K39" i="68"/>
  <c r="J39" i="68"/>
  <c r="H39" i="68"/>
  <c r="D39" i="68"/>
  <c r="L37" i="68"/>
  <c r="L66" i="68" s="1"/>
  <c r="J37" i="68"/>
  <c r="F37" i="68"/>
  <c r="B37" i="68"/>
  <c r="K33" i="68"/>
  <c r="J33" i="68"/>
  <c r="H33" i="68"/>
  <c r="D33" i="68"/>
  <c r="G32" i="68"/>
  <c r="F32" i="68"/>
  <c r="C32" i="68"/>
  <c r="B32" i="68"/>
  <c r="K31" i="68"/>
  <c r="J31" i="68"/>
  <c r="H31" i="68"/>
  <c r="D31" i="68"/>
  <c r="K30" i="68"/>
  <c r="J30" i="68"/>
  <c r="H30" i="68"/>
  <c r="D30" i="68"/>
  <c r="K29" i="68"/>
  <c r="J29" i="68"/>
  <c r="H29" i="68"/>
  <c r="D29" i="68"/>
  <c r="K28" i="68"/>
  <c r="J28" i="68"/>
  <c r="H28" i="68"/>
  <c r="D28" i="68"/>
  <c r="K27" i="68"/>
  <c r="J27" i="68"/>
  <c r="H27" i="68"/>
  <c r="D27" i="68"/>
  <c r="K26" i="68"/>
  <c r="J26" i="68"/>
  <c r="H26" i="68"/>
  <c r="D26" i="68"/>
  <c r="K25" i="68"/>
  <c r="J25" i="68"/>
  <c r="H25" i="68"/>
  <c r="D25" i="68"/>
  <c r="K24" i="68"/>
  <c r="J24" i="68"/>
  <c r="H24" i="68"/>
  <c r="D24" i="68"/>
  <c r="K23" i="68"/>
  <c r="J23" i="68"/>
  <c r="H23" i="68"/>
  <c r="D23" i="68"/>
  <c r="K22" i="68"/>
  <c r="J22" i="68"/>
  <c r="H22" i="68"/>
  <c r="D22" i="68"/>
  <c r="K21" i="68"/>
  <c r="J21" i="68"/>
  <c r="H21" i="68"/>
  <c r="D21" i="68"/>
  <c r="K20" i="68"/>
  <c r="J20" i="68"/>
  <c r="H20" i="68"/>
  <c r="D20" i="68"/>
  <c r="K19" i="68"/>
  <c r="J19" i="68"/>
  <c r="H19" i="68"/>
  <c r="D19" i="68"/>
  <c r="K18" i="68"/>
  <c r="J18" i="68"/>
  <c r="H18" i="68"/>
  <c r="D18" i="68"/>
  <c r="K17" i="68"/>
  <c r="J17" i="68"/>
  <c r="H17" i="68"/>
  <c r="D17" i="68"/>
  <c r="K16" i="68"/>
  <c r="J16" i="68"/>
  <c r="H16" i="68"/>
  <c r="D16" i="68"/>
  <c r="K15" i="68"/>
  <c r="J15" i="68"/>
  <c r="H15" i="68"/>
  <c r="D15" i="68"/>
  <c r="K14" i="68"/>
  <c r="J14" i="68"/>
  <c r="H14" i="68"/>
  <c r="D14" i="68"/>
  <c r="K13" i="68"/>
  <c r="J13" i="68"/>
  <c r="H13" i="68"/>
  <c r="D13" i="68"/>
  <c r="K12" i="68"/>
  <c r="J12" i="68"/>
  <c r="H12" i="68"/>
  <c r="D12" i="68"/>
  <c r="K11" i="68"/>
  <c r="J11" i="68"/>
  <c r="H11" i="68"/>
  <c r="D11" i="68"/>
  <c r="K10" i="68"/>
  <c r="J10" i="68"/>
  <c r="H10" i="68"/>
  <c r="D10" i="68"/>
  <c r="K9" i="68"/>
  <c r="J9" i="68"/>
  <c r="H9" i="68"/>
  <c r="D9" i="68"/>
  <c r="K8" i="68"/>
  <c r="J8" i="68"/>
  <c r="H8" i="68"/>
  <c r="D8" i="68"/>
  <c r="K7" i="68"/>
  <c r="J7" i="68"/>
  <c r="H7" i="68"/>
  <c r="D7" i="68"/>
  <c r="C6" i="68"/>
  <c r="B6" i="68"/>
  <c r="J38" i="68" s="1"/>
  <c r="J5" i="68"/>
  <c r="F5" i="68"/>
  <c r="M7" i="67"/>
  <c r="L7" i="67"/>
  <c r="J7" i="67"/>
  <c r="F7" i="67"/>
  <c r="M6" i="67"/>
  <c r="L6" i="67"/>
  <c r="J6" i="67"/>
  <c r="F6" i="67"/>
  <c r="M5" i="67"/>
  <c r="L5" i="67"/>
  <c r="I5" i="67"/>
  <c r="H5" i="67"/>
  <c r="L4" i="67"/>
  <c r="H4" i="67"/>
  <c r="K84" i="66"/>
  <c r="J84" i="66"/>
  <c r="H84" i="66"/>
  <c r="D84" i="66"/>
  <c r="G83" i="66"/>
  <c r="K83" i="66" s="1"/>
  <c r="F83" i="66"/>
  <c r="K64" i="66"/>
  <c r="J64" i="66"/>
  <c r="H64" i="66"/>
  <c r="K63" i="66"/>
  <c r="J63" i="66"/>
  <c r="H63" i="66"/>
  <c r="D63" i="66"/>
  <c r="J60" i="66"/>
  <c r="F60" i="66"/>
  <c r="B60" i="66"/>
  <c r="K56" i="66"/>
  <c r="J56" i="66"/>
  <c r="H56" i="66"/>
  <c r="D56" i="66"/>
  <c r="K41" i="66"/>
  <c r="J41" i="66"/>
  <c r="H41" i="66"/>
  <c r="D41" i="66"/>
  <c r="K40" i="66"/>
  <c r="J40" i="66"/>
  <c r="H40" i="66"/>
  <c r="D40" i="66"/>
  <c r="K39" i="66"/>
  <c r="J39" i="66"/>
  <c r="H39" i="66"/>
  <c r="D39" i="66"/>
  <c r="L37" i="66"/>
  <c r="L60" i="66" s="1"/>
  <c r="J37" i="66"/>
  <c r="F37" i="66"/>
  <c r="B37" i="66"/>
  <c r="K33" i="66"/>
  <c r="J33" i="66"/>
  <c r="H33" i="66"/>
  <c r="D33" i="66"/>
  <c r="K8" i="66"/>
  <c r="J8" i="66"/>
  <c r="D8" i="66"/>
  <c r="K7" i="66"/>
  <c r="J7" i="66"/>
  <c r="H7" i="66"/>
  <c r="D7" i="66"/>
  <c r="C6" i="66"/>
  <c r="K61" i="66" s="1"/>
  <c r="B6" i="66"/>
  <c r="J5" i="66"/>
  <c r="F5" i="66"/>
  <c r="M5" i="65"/>
  <c r="L5" i="65"/>
  <c r="I5" i="65"/>
  <c r="H5" i="65"/>
  <c r="L4" i="65"/>
  <c r="H4" i="65"/>
  <c r="M7" i="65"/>
  <c r="L7" i="65"/>
  <c r="J7" i="65"/>
  <c r="F7" i="65"/>
  <c r="L6" i="65"/>
  <c r="J6" i="65"/>
  <c r="F6" i="65"/>
  <c r="J56" i="70" l="1"/>
  <c r="K56" i="70"/>
  <c r="D56" i="70"/>
  <c r="D55" i="66"/>
  <c r="H56" i="70"/>
  <c r="H55" i="66"/>
  <c r="H83" i="66"/>
  <c r="J83" i="66"/>
  <c r="L83" i="66" s="1"/>
  <c r="L63" i="70"/>
  <c r="L65" i="70"/>
  <c r="L33" i="70"/>
  <c r="H95" i="68"/>
  <c r="L33" i="68"/>
  <c r="L39" i="66"/>
  <c r="L41" i="66"/>
  <c r="D32" i="66"/>
  <c r="J8" i="69"/>
  <c r="N7" i="69"/>
  <c r="L84" i="70"/>
  <c r="L39" i="70"/>
  <c r="L41" i="70"/>
  <c r="L43" i="70"/>
  <c r="L45" i="70"/>
  <c r="L47" i="70"/>
  <c r="L7" i="70"/>
  <c r="L9" i="70"/>
  <c r="L11" i="70"/>
  <c r="L13" i="70"/>
  <c r="L15" i="70"/>
  <c r="L17" i="70"/>
  <c r="L62" i="68"/>
  <c r="L7" i="68"/>
  <c r="L9" i="68"/>
  <c r="L11" i="68"/>
  <c r="L13" i="68"/>
  <c r="L15" i="68"/>
  <c r="L17" i="68"/>
  <c r="L19" i="68"/>
  <c r="L21" i="68"/>
  <c r="L23" i="68"/>
  <c r="L25" i="68"/>
  <c r="L27" i="68"/>
  <c r="L29" i="68"/>
  <c r="L31" i="68"/>
  <c r="H32" i="68"/>
  <c r="L63" i="66"/>
  <c r="L33" i="66"/>
  <c r="L7" i="66"/>
  <c r="L57" i="70"/>
  <c r="L64" i="70"/>
  <c r="L40" i="70"/>
  <c r="L42" i="70"/>
  <c r="L44" i="70"/>
  <c r="L46" i="70"/>
  <c r="L48" i="70"/>
  <c r="K32" i="70"/>
  <c r="L8" i="70"/>
  <c r="L10" i="70"/>
  <c r="L12" i="70"/>
  <c r="L14" i="70"/>
  <c r="L16" i="70"/>
  <c r="J32" i="70"/>
  <c r="J62" i="70"/>
  <c r="F62" i="70"/>
  <c r="B62" i="70"/>
  <c r="F6" i="70"/>
  <c r="J6" i="70"/>
  <c r="B38" i="70"/>
  <c r="F38" i="70"/>
  <c r="J38" i="70"/>
  <c r="K62" i="70"/>
  <c r="G62" i="70"/>
  <c r="C62" i="70"/>
  <c r="K6" i="70"/>
  <c r="H32" i="70"/>
  <c r="C38" i="70"/>
  <c r="G38" i="70"/>
  <c r="K38" i="70"/>
  <c r="N6" i="69"/>
  <c r="L8" i="69"/>
  <c r="F8" i="69"/>
  <c r="M8" i="69"/>
  <c r="L96" i="68"/>
  <c r="L68" i="68"/>
  <c r="L70" i="68"/>
  <c r="L72" i="68"/>
  <c r="L74" i="68"/>
  <c r="L76" i="68"/>
  <c r="L39" i="68"/>
  <c r="L41" i="68"/>
  <c r="L43" i="68"/>
  <c r="L45" i="68"/>
  <c r="L47" i="68"/>
  <c r="L49" i="68"/>
  <c r="L51" i="68"/>
  <c r="L53" i="68"/>
  <c r="L55" i="68"/>
  <c r="L78" i="68"/>
  <c r="L80" i="68"/>
  <c r="D95" i="68"/>
  <c r="K95" i="68"/>
  <c r="L69" i="68"/>
  <c r="L71" i="68"/>
  <c r="L73" i="68"/>
  <c r="L75" i="68"/>
  <c r="L77" i="68"/>
  <c r="L79" i="68"/>
  <c r="J95" i="68"/>
  <c r="L40" i="68"/>
  <c r="L42" i="68"/>
  <c r="L44" i="68"/>
  <c r="L46" i="68"/>
  <c r="L48" i="68"/>
  <c r="L50" i="68"/>
  <c r="L52" i="68"/>
  <c r="L54" i="68"/>
  <c r="L56" i="68"/>
  <c r="L8" i="68"/>
  <c r="L10" i="68"/>
  <c r="L12" i="68"/>
  <c r="L14" i="68"/>
  <c r="L16" i="68"/>
  <c r="L18" i="68"/>
  <c r="L20" i="68"/>
  <c r="L22" i="68"/>
  <c r="L24" i="68"/>
  <c r="L26" i="68"/>
  <c r="L28" i="68"/>
  <c r="L30" i="68"/>
  <c r="D32" i="68"/>
  <c r="K32" i="68"/>
  <c r="J32" i="68"/>
  <c r="K38" i="68"/>
  <c r="K67" i="68"/>
  <c r="G67" i="68"/>
  <c r="C67" i="68"/>
  <c r="G38" i="68"/>
  <c r="C38" i="68"/>
  <c r="K6" i="68"/>
  <c r="J67" i="68"/>
  <c r="F67" i="68"/>
  <c r="B67" i="68"/>
  <c r="F6" i="68"/>
  <c r="J6" i="68"/>
  <c r="B38" i="68"/>
  <c r="F38" i="68"/>
  <c r="J8" i="67"/>
  <c r="N6" i="67"/>
  <c r="N7" i="67"/>
  <c r="F8" i="67"/>
  <c r="L8" i="67"/>
  <c r="M8" i="67"/>
  <c r="L84" i="66"/>
  <c r="H32" i="66"/>
  <c r="L64" i="66"/>
  <c r="L56" i="66"/>
  <c r="L40" i="66"/>
  <c r="L8" i="66"/>
  <c r="J32" i="66"/>
  <c r="J61" i="66"/>
  <c r="F61" i="66"/>
  <c r="B61" i="66"/>
  <c r="F6" i="66"/>
  <c r="J6" i="66"/>
  <c r="K32" i="66"/>
  <c r="B38" i="66"/>
  <c r="F38" i="66"/>
  <c r="J38" i="66"/>
  <c r="K6" i="66"/>
  <c r="C38" i="66"/>
  <c r="G38" i="66"/>
  <c r="K38" i="66"/>
  <c r="C61" i="66"/>
  <c r="G61" i="66"/>
  <c r="J8" i="65"/>
  <c r="N7" i="65"/>
  <c r="N6" i="65"/>
  <c r="F8" i="65"/>
  <c r="L8" i="65"/>
  <c r="M8" i="65"/>
  <c r="L56" i="70" l="1"/>
  <c r="L95" i="68"/>
  <c r="N8" i="67"/>
  <c r="N8" i="65"/>
  <c r="L32" i="70"/>
  <c r="N8" i="69"/>
  <c r="L32" i="68"/>
  <c r="L32" i="66"/>
  <c r="G95" i="48" l="1"/>
  <c r="F95" i="48"/>
  <c r="H95" i="48" l="1"/>
  <c r="AB66" i="60" l="1"/>
  <c r="AB65" i="60"/>
  <c r="N66" i="60"/>
  <c r="N65" i="60"/>
  <c r="V64" i="60"/>
  <c r="W64" i="60"/>
  <c r="V65" i="60"/>
  <c r="W65" i="60"/>
  <c r="V66" i="60"/>
  <c r="W66" i="60"/>
  <c r="V67" i="60"/>
  <c r="W67" i="60"/>
  <c r="AB67" i="60"/>
  <c r="AC67" i="60" s="1"/>
  <c r="G64" i="60"/>
  <c r="H64" i="60"/>
  <c r="G65" i="60"/>
  <c r="H65" i="60"/>
  <c r="G66" i="60"/>
  <c r="H66" i="60"/>
  <c r="G67" i="60"/>
  <c r="H67" i="60"/>
  <c r="N67" i="60"/>
  <c r="AJ51" i="60"/>
  <c r="AK51" i="60"/>
  <c r="AJ52" i="60"/>
  <c r="AK52" i="60"/>
  <c r="AJ53" i="60"/>
  <c r="AK53" i="60"/>
  <c r="AJ54" i="60"/>
  <c r="AK54" i="60"/>
  <c r="AJ55" i="60"/>
  <c r="AK55" i="60"/>
  <c r="AJ56" i="60"/>
  <c r="AK56" i="60"/>
  <c r="AJ57" i="60"/>
  <c r="AK57" i="60"/>
  <c r="AJ58" i="60"/>
  <c r="AK58" i="60"/>
  <c r="AJ59" i="60"/>
  <c r="AK59" i="60"/>
  <c r="AJ60" i="60"/>
  <c r="AK60" i="60"/>
  <c r="AJ61" i="60"/>
  <c r="AK61" i="60"/>
  <c r="AJ62" i="60"/>
  <c r="AK62" i="60"/>
  <c r="AC44" i="60"/>
  <c r="AC43" i="60"/>
  <c r="V42" i="60"/>
  <c r="W42" i="60"/>
  <c r="V43" i="60"/>
  <c r="W43" i="60"/>
  <c r="V44" i="60"/>
  <c r="W44" i="60"/>
  <c r="V45" i="60"/>
  <c r="W45" i="60"/>
  <c r="AC45" i="60"/>
  <c r="M44" i="60"/>
  <c r="M43" i="60"/>
  <c r="G42" i="60"/>
  <c r="H42" i="60"/>
  <c r="G43" i="60"/>
  <c r="H43" i="60"/>
  <c r="G44" i="60"/>
  <c r="H44" i="60"/>
  <c r="G45" i="60"/>
  <c r="H45" i="60"/>
  <c r="M45" i="60"/>
  <c r="N45" i="60" s="1"/>
  <c r="AJ29" i="60"/>
  <c r="AK29" i="60"/>
  <c r="AJ30" i="60"/>
  <c r="AK30" i="60"/>
  <c r="AJ31" i="60"/>
  <c r="AK31" i="60"/>
  <c r="AJ32" i="60"/>
  <c r="AK32" i="60"/>
  <c r="AJ33" i="60"/>
  <c r="AK33" i="60"/>
  <c r="AJ34" i="60"/>
  <c r="AK34" i="60"/>
  <c r="AJ35" i="60"/>
  <c r="AK35" i="60"/>
  <c r="AJ36" i="60"/>
  <c r="AK36" i="60"/>
  <c r="AJ37" i="60"/>
  <c r="AK37" i="60"/>
  <c r="AJ38" i="60"/>
  <c r="AK38" i="60"/>
  <c r="AJ39" i="60"/>
  <c r="AK39" i="60"/>
  <c r="AJ40" i="60"/>
  <c r="AK40" i="60"/>
  <c r="AB23" i="60"/>
  <c r="AC23" i="60" s="1"/>
  <c r="AB22" i="60"/>
  <c r="AB21" i="60"/>
  <c r="V20" i="60"/>
  <c r="W20" i="60"/>
  <c r="V21" i="60"/>
  <c r="W21" i="60"/>
  <c r="V22" i="60"/>
  <c r="W22" i="60"/>
  <c r="V23" i="60"/>
  <c r="W23" i="60"/>
  <c r="M23" i="60"/>
  <c r="M21" i="60"/>
  <c r="AJ7" i="60"/>
  <c r="AK7" i="60"/>
  <c r="AJ8" i="60"/>
  <c r="AK8" i="60"/>
  <c r="AJ9" i="60"/>
  <c r="AK9" i="60"/>
  <c r="AJ10" i="60"/>
  <c r="AK10" i="60"/>
  <c r="AJ11" i="60"/>
  <c r="AK11" i="60"/>
  <c r="AJ12" i="60"/>
  <c r="AK12" i="60"/>
  <c r="AJ13" i="60"/>
  <c r="AK13" i="60"/>
  <c r="AJ14" i="60"/>
  <c r="AK14" i="60"/>
  <c r="AJ15" i="60"/>
  <c r="AK15" i="60"/>
  <c r="AJ16" i="60"/>
  <c r="AK16" i="60"/>
  <c r="AJ17" i="60"/>
  <c r="AK17" i="60"/>
  <c r="AJ18" i="60"/>
  <c r="AK18" i="60"/>
  <c r="AC21" i="60" l="1"/>
  <c r="AC65" i="60"/>
  <c r="AC66" i="60"/>
  <c r="N44" i="60"/>
  <c r="N43" i="60"/>
  <c r="AJ45" i="60"/>
  <c r="AJ44" i="60"/>
  <c r="AJ42" i="60"/>
  <c r="AC22" i="60"/>
  <c r="AQ23" i="60"/>
  <c r="N23" i="60"/>
  <c r="N21" i="60"/>
  <c r="AK65" i="60"/>
  <c r="AK67" i="60"/>
  <c r="AK45" i="60"/>
  <c r="AK44" i="60"/>
  <c r="AK43" i="60"/>
  <c r="AJ64" i="60"/>
  <c r="AQ67" i="60"/>
  <c r="AK42" i="60"/>
  <c r="AK66" i="60"/>
  <c r="AJ43" i="60"/>
  <c r="AJ67" i="60"/>
  <c r="AJ66" i="60"/>
  <c r="AJ65" i="60"/>
  <c r="AK64" i="60"/>
  <c r="G20" i="60"/>
  <c r="AJ20" i="60" s="1"/>
  <c r="G21" i="60"/>
  <c r="AJ21" i="60" s="1"/>
  <c r="G22" i="60"/>
  <c r="AJ22" i="60" s="1"/>
  <c r="G23" i="60"/>
  <c r="AJ23" i="60" s="1"/>
  <c r="U67" i="60"/>
  <c r="T67" i="60"/>
  <c r="S67" i="60"/>
  <c r="R67" i="60"/>
  <c r="Q67" i="60"/>
  <c r="F67" i="60"/>
  <c r="E67" i="60"/>
  <c r="D67" i="60"/>
  <c r="C67" i="60"/>
  <c r="B67" i="60"/>
  <c r="U66" i="60"/>
  <c r="T66" i="60"/>
  <c r="S66" i="60"/>
  <c r="R66" i="60"/>
  <c r="Q66" i="60"/>
  <c r="F66" i="60"/>
  <c r="E66" i="60"/>
  <c r="D66" i="60"/>
  <c r="C66" i="60"/>
  <c r="B66" i="60"/>
  <c r="U65" i="60"/>
  <c r="T65" i="60"/>
  <c r="S65" i="60"/>
  <c r="R65" i="60"/>
  <c r="Q65" i="60"/>
  <c r="F65" i="60"/>
  <c r="E65" i="60"/>
  <c r="D65" i="60"/>
  <c r="C65" i="60"/>
  <c r="B65" i="60"/>
  <c r="U64" i="60"/>
  <c r="T64" i="60"/>
  <c r="S64" i="60"/>
  <c r="R64" i="60"/>
  <c r="Q64" i="60"/>
  <c r="F64" i="60"/>
  <c r="E64" i="60"/>
  <c r="D64" i="60"/>
  <c r="C64" i="60"/>
  <c r="B64" i="60"/>
  <c r="AI62" i="60"/>
  <c r="AH62" i="60"/>
  <c r="AG62" i="60"/>
  <c r="AF62" i="60"/>
  <c r="AE62" i="60"/>
  <c r="AI61" i="60"/>
  <c r="AH61" i="60"/>
  <c r="AG61" i="60"/>
  <c r="AF61" i="60"/>
  <c r="AE61" i="60"/>
  <c r="AI60" i="60"/>
  <c r="AH60" i="60"/>
  <c r="AG60" i="60"/>
  <c r="AF60" i="60"/>
  <c r="AE60" i="60"/>
  <c r="AI59" i="60"/>
  <c r="AH59" i="60"/>
  <c r="AG59" i="60"/>
  <c r="AF59" i="60"/>
  <c r="AE59" i="60"/>
  <c r="AI58" i="60"/>
  <c r="AH58" i="60"/>
  <c r="AG58" i="60"/>
  <c r="AF58" i="60"/>
  <c r="AE58" i="60"/>
  <c r="AI57" i="60"/>
  <c r="AH57" i="60"/>
  <c r="AG57" i="60"/>
  <c r="AF57" i="60"/>
  <c r="AE57" i="60"/>
  <c r="AI56" i="60"/>
  <c r="AH56" i="60"/>
  <c r="AG56" i="60"/>
  <c r="AF56" i="60"/>
  <c r="AE56" i="60"/>
  <c r="AI55" i="60"/>
  <c r="AH55" i="60"/>
  <c r="AG55" i="60"/>
  <c r="AF55" i="60"/>
  <c r="AE55" i="60"/>
  <c r="AI54" i="60"/>
  <c r="AH54" i="60"/>
  <c r="AG54" i="60"/>
  <c r="AF54" i="60"/>
  <c r="AE54" i="60"/>
  <c r="AI53" i="60"/>
  <c r="AH53" i="60"/>
  <c r="AG53" i="60"/>
  <c r="AF53" i="60"/>
  <c r="AE53" i="60"/>
  <c r="AI52" i="60"/>
  <c r="AH52" i="60"/>
  <c r="AG52" i="60"/>
  <c r="AF52" i="60"/>
  <c r="AE52" i="60"/>
  <c r="AI51" i="60"/>
  <c r="AH51" i="60"/>
  <c r="AG51" i="60"/>
  <c r="AF51" i="60"/>
  <c r="AE51" i="60"/>
  <c r="U45" i="60"/>
  <c r="T45" i="60"/>
  <c r="S45" i="60"/>
  <c r="R45" i="60"/>
  <c r="Q45" i="60"/>
  <c r="F45" i="60"/>
  <c r="E45" i="60"/>
  <c r="D45" i="60"/>
  <c r="C45" i="60"/>
  <c r="B45" i="60"/>
  <c r="U44" i="60"/>
  <c r="T44" i="60"/>
  <c r="S44" i="60"/>
  <c r="R44" i="60"/>
  <c r="Q44" i="60"/>
  <c r="F44" i="60"/>
  <c r="E44" i="60"/>
  <c r="D44" i="60"/>
  <c r="C44" i="60"/>
  <c r="B44" i="60"/>
  <c r="U43" i="60"/>
  <c r="T43" i="60"/>
  <c r="S43" i="60"/>
  <c r="R43" i="60"/>
  <c r="Q43" i="60"/>
  <c r="F43" i="60"/>
  <c r="E43" i="60"/>
  <c r="D43" i="60"/>
  <c r="C43" i="60"/>
  <c r="B43" i="60"/>
  <c r="U42" i="60"/>
  <c r="T42" i="60"/>
  <c r="S42" i="60"/>
  <c r="R42" i="60"/>
  <c r="Q42" i="60"/>
  <c r="F42" i="60"/>
  <c r="E42" i="60"/>
  <c r="D42" i="60"/>
  <c r="C42" i="60"/>
  <c r="B42" i="60"/>
  <c r="AI40" i="60"/>
  <c r="AH40" i="60"/>
  <c r="AG40" i="60"/>
  <c r="AF40" i="60"/>
  <c r="AE40" i="60"/>
  <c r="AI39" i="60"/>
  <c r="AH39" i="60"/>
  <c r="AG39" i="60"/>
  <c r="AF39" i="60"/>
  <c r="AE39" i="60"/>
  <c r="AI38" i="60"/>
  <c r="AH38" i="60"/>
  <c r="AG38" i="60"/>
  <c r="AF38" i="60"/>
  <c r="AE38" i="60"/>
  <c r="AI37" i="60"/>
  <c r="AH37" i="60"/>
  <c r="AG37" i="60"/>
  <c r="AF37" i="60"/>
  <c r="AE37" i="60"/>
  <c r="AI36" i="60"/>
  <c r="AH36" i="60"/>
  <c r="AG36" i="60"/>
  <c r="AF36" i="60"/>
  <c r="AE36" i="60"/>
  <c r="AI35" i="60"/>
  <c r="AH35" i="60"/>
  <c r="AG35" i="60"/>
  <c r="AF35" i="60"/>
  <c r="AE35" i="60"/>
  <c r="AI34" i="60"/>
  <c r="AH34" i="60"/>
  <c r="AG34" i="60"/>
  <c r="AF34" i="60"/>
  <c r="AE34" i="60"/>
  <c r="AI33" i="60"/>
  <c r="AH33" i="60"/>
  <c r="AG33" i="60"/>
  <c r="AF33" i="60"/>
  <c r="AE33" i="60"/>
  <c r="AI32" i="60"/>
  <c r="AH32" i="60"/>
  <c r="AG32" i="60"/>
  <c r="AF32" i="60"/>
  <c r="AE32" i="60"/>
  <c r="AI31" i="60"/>
  <c r="AH31" i="60"/>
  <c r="AG31" i="60"/>
  <c r="AF31" i="60"/>
  <c r="AE31" i="60"/>
  <c r="AI30" i="60"/>
  <c r="AH30" i="60"/>
  <c r="AG30" i="60"/>
  <c r="AF30" i="60"/>
  <c r="AE30" i="60"/>
  <c r="AI29" i="60"/>
  <c r="AH29" i="60"/>
  <c r="AG29" i="60"/>
  <c r="AF29" i="60"/>
  <c r="AE29" i="60"/>
  <c r="U23" i="60"/>
  <c r="T23" i="60"/>
  <c r="S23" i="60"/>
  <c r="R23" i="60"/>
  <c r="Q23" i="60"/>
  <c r="H23" i="60"/>
  <c r="AK23" i="60" s="1"/>
  <c r="F23" i="60"/>
  <c r="E23" i="60"/>
  <c r="D23" i="60"/>
  <c r="C23" i="60"/>
  <c r="B23" i="60"/>
  <c r="U22" i="60"/>
  <c r="T22" i="60"/>
  <c r="S22" i="60"/>
  <c r="R22" i="60"/>
  <c r="Q22" i="60"/>
  <c r="H22" i="60"/>
  <c r="AK22" i="60" s="1"/>
  <c r="F22" i="60"/>
  <c r="E22" i="60"/>
  <c r="D22" i="60"/>
  <c r="C22" i="60"/>
  <c r="B22" i="60"/>
  <c r="U21" i="60"/>
  <c r="T21" i="60"/>
  <c r="S21" i="60"/>
  <c r="R21" i="60"/>
  <c r="Q21" i="60"/>
  <c r="H21" i="60"/>
  <c r="AK21" i="60" s="1"/>
  <c r="F21" i="60"/>
  <c r="E21" i="60"/>
  <c r="D21" i="60"/>
  <c r="C21" i="60"/>
  <c r="B21" i="60"/>
  <c r="U20" i="60"/>
  <c r="T20" i="60"/>
  <c r="S20" i="60"/>
  <c r="R20" i="60"/>
  <c r="Q20" i="60"/>
  <c r="H20" i="60"/>
  <c r="AK20" i="60" s="1"/>
  <c r="F20" i="60"/>
  <c r="E20" i="60"/>
  <c r="D20" i="60"/>
  <c r="C20" i="60"/>
  <c r="B20" i="60"/>
  <c r="AI18" i="60"/>
  <c r="AH18" i="60"/>
  <c r="AG18" i="60"/>
  <c r="AF18" i="60"/>
  <c r="AE18" i="60"/>
  <c r="AI17" i="60"/>
  <c r="AH17" i="60"/>
  <c r="AG17" i="60"/>
  <c r="AF17" i="60"/>
  <c r="AE17" i="60"/>
  <c r="AI16" i="60"/>
  <c r="AH16" i="60"/>
  <c r="AG16" i="60"/>
  <c r="AF16" i="60"/>
  <c r="AE16" i="60"/>
  <c r="AI15" i="60"/>
  <c r="AH15" i="60"/>
  <c r="AG15" i="60"/>
  <c r="AF15" i="60"/>
  <c r="AE15" i="60"/>
  <c r="AI14" i="60"/>
  <c r="AH14" i="60"/>
  <c r="AG14" i="60"/>
  <c r="AF14" i="60"/>
  <c r="AE14" i="60"/>
  <c r="AI13" i="60"/>
  <c r="AH13" i="60"/>
  <c r="AG13" i="60"/>
  <c r="AF13" i="60"/>
  <c r="AE13" i="60"/>
  <c r="AI12" i="60"/>
  <c r="AH12" i="60"/>
  <c r="AG12" i="60"/>
  <c r="AF12" i="60"/>
  <c r="AE12" i="60"/>
  <c r="AI11" i="60"/>
  <c r="AH11" i="60"/>
  <c r="AG11" i="60"/>
  <c r="AF11" i="60"/>
  <c r="AE11" i="60"/>
  <c r="AI10" i="60"/>
  <c r="AH10" i="60"/>
  <c r="AG10" i="60"/>
  <c r="AF10" i="60"/>
  <c r="AE10" i="60"/>
  <c r="AI9" i="60"/>
  <c r="AH9" i="60"/>
  <c r="AG9" i="60"/>
  <c r="AF9" i="60"/>
  <c r="AE9" i="60"/>
  <c r="AI8" i="60"/>
  <c r="AH8" i="60"/>
  <c r="AG8" i="60"/>
  <c r="AF8" i="60"/>
  <c r="AE8" i="60"/>
  <c r="AI7" i="60"/>
  <c r="AH7" i="60"/>
  <c r="AG7" i="60"/>
  <c r="AF7" i="60"/>
  <c r="AE7" i="60"/>
  <c r="AF23" i="60" l="1"/>
  <c r="AF21" i="60"/>
  <c r="AE22" i="60"/>
  <c r="AG22" i="60"/>
  <c r="AQ63" i="60"/>
  <c r="AQ41" i="60"/>
  <c r="AF20" i="60"/>
  <c r="AE21" i="60"/>
  <c r="AG21" i="60"/>
  <c r="AF22" i="60"/>
  <c r="AE23" i="60"/>
  <c r="AG23" i="60"/>
  <c r="AE20" i="60"/>
  <c r="AG20" i="60"/>
  <c r="AF64" i="60"/>
  <c r="AF65" i="60"/>
  <c r="AF66" i="60"/>
  <c r="AE67" i="60"/>
  <c r="AG67" i="60"/>
  <c r="AE64" i="60"/>
  <c r="AG64" i="60"/>
  <c r="AE65" i="60"/>
  <c r="AG65" i="60"/>
  <c r="AE66" i="60"/>
  <c r="AG66" i="60"/>
  <c r="AF67" i="60"/>
  <c r="AQ26" i="60"/>
  <c r="AE42" i="60"/>
  <c r="AG42" i="60"/>
  <c r="AE43" i="60"/>
  <c r="AG43" i="60"/>
  <c r="AF44" i="60"/>
  <c r="AF45" i="60"/>
  <c r="AF42" i="60"/>
  <c r="AE44" i="60"/>
  <c r="AG44" i="60"/>
  <c r="AE45" i="60"/>
  <c r="AG45" i="60"/>
  <c r="AH20" i="60"/>
  <c r="AH21" i="60"/>
  <c r="AH22" i="60"/>
  <c r="AH23" i="60"/>
  <c r="AI42" i="60"/>
  <c r="AI43" i="60"/>
  <c r="AI44" i="60"/>
  <c r="AI45" i="60"/>
  <c r="AH64" i="60"/>
  <c r="AH65" i="60"/>
  <c r="AH66" i="60"/>
  <c r="AH67" i="60"/>
  <c r="AI20" i="60"/>
  <c r="AI21" i="60"/>
  <c r="AI22" i="60"/>
  <c r="AI23" i="60"/>
  <c r="AH42" i="60"/>
  <c r="AH44" i="60"/>
  <c r="AH45" i="60"/>
  <c r="AI64" i="60"/>
  <c r="AI65" i="60"/>
  <c r="AI66" i="60"/>
  <c r="AI67" i="60"/>
  <c r="AF43" i="60"/>
  <c r="AH43" i="60"/>
  <c r="L59" i="49" l="1"/>
  <c r="K59" i="49"/>
  <c r="E59" i="49"/>
  <c r="D59" i="49"/>
  <c r="H59" i="49" s="1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N55" i="49" s="1"/>
  <c r="M45" i="49"/>
  <c r="M55" i="49" s="1"/>
  <c r="H45" i="49"/>
  <c r="F45" i="49"/>
  <c r="F55" i="49" s="1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L38" i="49" l="1"/>
  <c r="M36" i="49"/>
  <c r="I27" i="49"/>
  <c r="T27" i="49"/>
  <c r="P31" i="49"/>
  <c r="I33" i="49"/>
  <c r="T34" i="49"/>
  <c r="G45" i="49"/>
  <c r="I45" i="49" s="1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T59" i="49"/>
  <c r="H55" i="49"/>
  <c r="R55" i="49"/>
  <c r="T55" i="49" s="1"/>
  <c r="G56" i="49"/>
  <c r="N56" i="49"/>
  <c r="S56" i="49"/>
  <c r="M57" i="49"/>
  <c r="N58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F36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H18" i="49" s="1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I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N16" i="49" l="1"/>
  <c r="M17" i="49"/>
  <c r="T56" i="49"/>
  <c r="N17" i="49"/>
  <c r="P17" i="49" s="1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T17" i="49"/>
  <c r="H9" i="49"/>
  <c r="E19" i="49"/>
  <c r="G19" i="49" s="1"/>
  <c r="F7" i="49"/>
  <c r="I7" i="49" s="1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G9" i="49"/>
  <c r="I9" i="49" s="1"/>
  <c r="G14" i="49"/>
  <c r="I14" i="49" s="1"/>
  <c r="N9" i="49"/>
  <c r="P9" i="49" s="1"/>
  <c r="P14" i="49"/>
  <c r="O9" i="49"/>
  <c r="L19" i="49"/>
  <c r="R20" i="49"/>
  <c r="S18" i="49"/>
  <c r="T18" i="49" s="1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I40" i="49"/>
  <c r="P38" i="49"/>
  <c r="G38" i="49"/>
  <c r="I38" i="49" s="1"/>
  <c r="H38" i="49"/>
  <c r="R21" i="49"/>
  <c r="T21" i="49" s="1"/>
  <c r="F21" i="49"/>
  <c r="I16" i="49"/>
  <c r="R19" i="49"/>
  <c r="F19" i="49"/>
  <c r="I19" i="49" s="1"/>
  <c r="F20" i="49"/>
  <c r="H21" i="49"/>
  <c r="I11" i="49"/>
  <c r="P16" i="49"/>
  <c r="O19" i="49"/>
  <c r="O14" i="49"/>
  <c r="N20" i="49"/>
  <c r="N21" i="49"/>
  <c r="M18" i="49"/>
  <c r="P18" i="49" s="1"/>
  <c r="M19" i="49"/>
  <c r="M20" i="49"/>
  <c r="M21" i="49"/>
  <c r="I8" i="49"/>
  <c r="I12" i="49"/>
  <c r="I18" i="49"/>
  <c r="T7" i="49"/>
  <c r="P7" i="49"/>
  <c r="P8" i="49"/>
  <c r="K96" i="48"/>
  <c r="J96" i="48"/>
  <c r="H96" i="48"/>
  <c r="D96" i="48"/>
  <c r="C95" i="48"/>
  <c r="B95" i="48"/>
  <c r="H81" i="48"/>
  <c r="D81" i="48"/>
  <c r="D80" i="48"/>
  <c r="K78" i="48"/>
  <c r="J78" i="48"/>
  <c r="H78" i="48"/>
  <c r="D78" i="48"/>
  <c r="K77" i="48"/>
  <c r="J77" i="48"/>
  <c r="H77" i="48"/>
  <c r="D77" i="48"/>
  <c r="K76" i="48"/>
  <c r="J76" i="48"/>
  <c r="H76" i="48"/>
  <c r="D76" i="48"/>
  <c r="K75" i="48"/>
  <c r="J75" i="48"/>
  <c r="H75" i="48"/>
  <c r="D75" i="48"/>
  <c r="K74" i="48"/>
  <c r="J74" i="48"/>
  <c r="H74" i="48"/>
  <c r="D74" i="48"/>
  <c r="K73" i="48"/>
  <c r="J73" i="48"/>
  <c r="H73" i="48"/>
  <c r="D73" i="48"/>
  <c r="K72" i="48"/>
  <c r="J72" i="48"/>
  <c r="H72" i="48"/>
  <c r="D72" i="48"/>
  <c r="K71" i="48"/>
  <c r="J71" i="48"/>
  <c r="H71" i="48"/>
  <c r="D71" i="48"/>
  <c r="K70" i="48"/>
  <c r="J70" i="48"/>
  <c r="H70" i="48"/>
  <c r="D70" i="48"/>
  <c r="K69" i="48"/>
  <c r="J69" i="48"/>
  <c r="H69" i="48"/>
  <c r="D69" i="48"/>
  <c r="K68" i="48"/>
  <c r="J68" i="48"/>
  <c r="H68" i="48"/>
  <c r="D68" i="48"/>
  <c r="J66" i="48"/>
  <c r="F66" i="48"/>
  <c r="B66" i="48"/>
  <c r="K62" i="48"/>
  <c r="J62" i="48"/>
  <c r="H62" i="48"/>
  <c r="D62" i="48"/>
  <c r="G61" i="48"/>
  <c r="F61" i="48"/>
  <c r="C61" i="48"/>
  <c r="B61" i="48"/>
  <c r="K60" i="48"/>
  <c r="K59" i="48"/>
  <c r="J59" i="48"/>
  <c r="D59" i="48"/>
  <c r="K57" i="48"/>
  <c r="J57" i="48"/>
  <c r="H57" i="48"/>
  <c r="D57" i="48"/>
  <c r="K53" i="48"/>
  <c r="J53" i="48"/>
  <c r="H53" i="48"/>
  <c r="D53" i="48"/>
  <c r="K52" i="48"/>
  <c r="J52" i="48"/>
  <c r="H52" i="48"/>
  <c r="D52" i="48"/>
  <c r="K51" i="48"/>
  <c r="J51" i="48"/>
  <c r="H51" i="48"/>
  <c r="D51" i="48"/>
  <c r="K50" i="48"/>
  <c r="K49" i="48"/>
  <c r="J49" i="48"/>
  <c r="H49" i="48"/>
  <c r="D49" i="48"/>
  <c r="K48" i="48"/>
  <c r="J48" i="48"/>
  <c r="H48" i="48"/>
  <c r="D48" i="48"/>
  <c r="K47" i="48"/>
  <c r="J47" i="48"/>
  <c r="H47" i="48"/>
  <c r="D47" i="48"/>
  <c r="K46" i="48"/>
  <c r="J46" i="48"/>
  <c r="H46" i="48"/>
  <c r="D46" i="48"/>
  <c r="K45" i="48"/>
  <c r="J45" i="48"/>
  <c r="H45" i="48"/>
  <c r="D45" i="48"/>
  <c r="K44" i="48"/>
  <c r="J44" i="48"/>
  <c r="H44" i="48"/>
  <c r="D44" i="48"/>
  <c r="K43" i="48"/>
  <c r="J43" i="48"/>
  <c r="H43" i="48"/>
  <c r="D43" i="48"/>
  <c r="K42" i="48"/>
  <c r="J42" i="48"/>
  <c r="H42" i="48"/>
  <c r="D42" i="48"/>
  <c r="K41" i="48"/>
  <c r="J41" i="48"/>
  <c r="H41" i="48"/>
  <c r="D41" i="48"/>
  <c r="K40" i="48"/>
  <c r="J40" i="48"/>
  <c r="H40" i="48"/>
  <c r="D40" i="48"/>
  <c r="K39" i="48"/>
  <c r="J39" i="48"/>
  <c r="H39" i="48"/>
  <c r="D39" i="48"/>
  <c r="L37" i="48"/>
  <c r="L66" i="48" s="1"/>
  <c r="J37" i="48"/>
  <c r="F37" i="48"/>
  <c r="B37" i="48"/>
  <c r="K33" i="48"/>
  <c r="J33" i="48"/>
  <c r="H33" i="48"/>
  <c r="D33" i="48"/>
  <c r="K31" i="48"/>
  <c r="J31" i="48"/>
  <c r="H31" i="48"/>
  <c r="D31" i="48"/>
  <c r="D30" i="48"/>
  <c r="K27" i="48"/>
  <c r="J27" i="48"/>
  <c r="H27" i="48"/>
  <c r="D27" i="48"/>
  <c r="K26" i="48"/>
  <c r="J26" i="48"/>
  <c r="H26" i="48"/>
  <c r="D26" i="48"/>
  <c r="K25" i="48"/>
  <c r="J25" i="48"/>
  <c r="H25" i="48"/>
  <c r="D25" i="48"/>
  <c r="K24" i="48"/>
  <c r="J24" i="48"/>
  <c r="H24" i="48"/>
  <c r="D24" i="48"/>
  <c r="K23" i="48"/>
  <c r="J23" i="48"/>
  <c r="H23" i="48"/>
  <c r="D23" i="48"/>
  <c r="K22" i="48"/>
  <c r="J22" i="48"/>
  <c r="H22" i="48"/>
  <c r="D22" i="48"/>
  <c r="K21" i="48"/>
  <c r="J21" i="48"/>
  <c r="H21" i="48"/>
  <c r="D21" i="48"/>
  <c r="K20" i="48"/>
  <c r="J20" i="48"/>
  <c r="H20" i="48"/>
  <c r="D20" i="48"/>
  <c r="K19" i="48"/>
  <c r="J19" i="48"/>
  <c r="H19" i="48"/>
  <c r="D19" i="48"/>
  <c r="K18" i="48"/>
  <c r="J18" i="48"/>
  <c r="H18" i="48"/>
  <c r="D18" i="48"/>
  <c r="K17" i="48"/>
  <c r="J17" i="48"/>
  <c r="H17" i="48"/>
  <c r="D17" i="48"/>
  <c r="K16" i="48"/>
  <c r="J16" i="48"/>
  <c r="H16" i="48"/>
  <c r="D16" i="48"/>
  <c r="K15" i="48"/>
  <c r="J15" i="48"/>
  <c r="H15" i="48"/>
  <c r="D15" i="48"/>
  <c r="K14" i="48"/>
  <c r="J14" i="48"/>
  <c r="H14" i="48"/>
  <c r="D14" i="48"/>
  <c r="K13" i="48"/>
  <c r="J13" i="48"/>
  <c r="H13" i="48"/>
  <c r="D13" i="48"/>
  <c r="K12" i="48"/>
  <c r="J12" i="48"/>
  <c r="H12" i="48"/>
  <c r="D12" i="48"/>
  <c r="K11" i="48"/>
  <c r="J11" i="48"/>
  <c r="H11" i="48"/>
  <c r="D11" i="48"/>
  <c r="K10" i="48"/>
  <c r="J10" i="48"/>
  <c r="H10" i="48"/>
  <c r="D10" i="48"/>
  <c r="K9" i="48"/>
  <c r="J9" i="48"/>
  <c r="H9" i="48"/>
  <c r="D9" i="48"/>
  <c r="K8" i="48"/>
  <c r="J8" i="48"/>
  <c r="H8" i="48"/>
  <c r="D8" i="48"/>
  <c r="K7" i="48"/>
  <c r="J7" i="48"/>
  <c r="H7" i="48"/>
  <c r="D7" i="48"/>
  <c r="C6" i="48"/>
  <c r="B6" i="48"/>
  <c r="J5" i="48"/>
  <c r="F5" i="48"/>
  <c r="K96" i="47"/>
  <c r="J96" i="47"/>
  <c r="H96" i="47"/>
  <c r="D96" i="47"/>
  <c r="G95" i="47"/>
  <c r="F95" i="47"/>
  <c r="K76" i="47"/>
  <c r="J76" i="47"/>
  <c r="H76" i="47"/>
  <c r="D76" i="47"/>
  <c r="K75" i="47"/>
  <c r="J75" i="47"/>
  <c r="H75" i="47"/>
  <c r="D75" i="47"/>
  <c r="K74" i="47"/>
  <c r="J74" i="47"/>
  <c r="H74" i="47"/>
  <c r="D74" i="47"/>
  <c r="K72" i="47"/>
  <c r="J72" i="47"/>
  <c r="H72" i="47"/>
  <c r="D72" i="47"/>
  <c r="K71" i="47"/>
  <c r="J71" i="47"/>
  <c r="H71" i="47"/>
  <c r="D71" i="47"/>
  <c r="K70" i="47"/>
  <c r="J70" i="47"/>
  <c r="H70" i="47"/>
  <c r="D70" i="47"/>
  <c r="K69" i="47"/>
  <c r="J69" i="47"/>
  <c r="H69" i="47"/>
  <c r="D69" i="47"/>
  <c r="K68" i="47"/>
  <c r="J68" i="47"/>
  <c r="H68" i="47"/>
  <c r="D68" i="47"/>
  <c r="J66" i="47"/>
  <c r="F66" i="47"/>
  <c r="B66" i="47"/>
  <c r="K62" i="47"/>
  <c r="J62" i="47"/>
  <c r="H62" i="47"/>
  <c r="D62" i="47"/>
  <c r="G61" i="47"/>
  <c r="F61" i="47"/>
  <c r="C61" i="47"/>
  <c r="B61" i="47"/>
  <c r="H43" i="47"/>
  <c r="D43" i="47"/>
  <c r="K42" i="47"/>
  <c r="J42" i="47"/>
  <c r="H42" i="47"/>
  <c r="D42" i="47"/>
  <c r="K41" i="47"/>
  <c r="J41" i="47"/>
  <c r="H41" i="47"/>
  <c r="D41" i="47"/>
  <c r="K40" i="47"/>
  <c r="J40" i="47"/>
  <c r="H40" i="47"/>
  <c r="D40" i="47"/>
  <c r="K39" i="47"/>
  <c r="J39" i="47"/>
  <c r="H39" i="47"/>
  <c r="D39" i="47"/>
  <c r="L37" i="47"/>
  <c r="L66" i="47" s="1"/>
  <c r="J37" i="47"/>
  <c r="F37" i="47"/>
  <c r="B37" i="47"/>
  <c r="K33" i="47"/>
  <c r="J33" i="47"/>
  <c r="H33" i="47"/>
  <c r="D33" i="47"/>
  <c r="G32" i="47"/>
  <c r="F32" i="47"/>
  <c r="K24" i="47"/>
  <c r="J24" i="47"/>
  <c r="H24" i="47"/>
  <c r="D24" i="47"/>
  <c r="K23" i="47"/>
  <c r="J23" i="47"/>
  <c r="H23" i="47"/>
  <c r="D23" i="47"/>
  <c r="K22" i="47"/>
  <c r="J22" i="47"/>
  <c r="H22" i="47"/>
  <c r="D22" i="47"/>
  <c r="K21" i="47"/>
  <c r="J21" i="47"/>
  <c r="H21" i="47"/>
  <c r="D21" i="47"/>
  <c r="K20" i="47"/>
  <c r="J20" i="47"/>
  <c r="H20" i="47"/>
  <c r="D20" i="47"/>
  <c r="K19" i="47"/>
  <c r="J19" i="47"/>
  <c r="H19" i="47"/>
  <c r="D19" i="47"/>
  <c r="K18" i="47"/>
  <c r="J18" i="47"/>
  <c r="H18" i="47"/>
  <c r="D18" i="47"/>
  <c r="K17" i="47"/>
  <c r="J17" i="47"/>
  <c r="H17" i="47"/>
  <c r="D17" i="47"/>
  <c r="K16" i="47"/>
  <c r="J16" i="47"/>
  <c r="H16" i="47"/>
  <c r="D16" i="47"/>
  <c r="K15" i="47"/>
  <c r="J15" i="47"/>
  <c r="H15" i="47"/>
  <c r="D15" i="47"/>
  <c r="K14" i="47"/>
  <c r="J14" i="47"/>
  <c r="H14" i="47"/>
  <c r="D14" i="47"/>
  <c r="K13" i="47"/>
  <c r="J13" i="47"/>
  <c r="H13" i="47"/>
  <c r="D13" i="47"/>
  <c r="K12" i="47"/>
  <c r="J12" i="47"/>
  <c r="H12" i="47"/>
  <c r="D12" i="47"/>
  <c r="K11" i="47"/>
  <c r="J11" i="47"/>
  <c r="H11" i="47"/>
  <c r="D11" i="47"/>
  <c r="K10" i="47"/>
  <c r="J10" i="47"/>
  <c r="H10" i="47"/>
  <c r="D10" i="47"/>
  <c r="K9" i="47"/>
  <c r="J9" i="47"/>
  <c r="H9" i="47"/>
  <c r="D9" i="47"/>
  <c r="K8" i="47"/>
  <c r="J8" i="47"/>
  <c r="H8" i="47"/>
  <c r="D8" i="47"/>
  <c r="K7" i="47"/>
  <c r="J7" i="47"/>
  <c r="H7" i="47"/>
  <c r="D7" i="47"/>
  <c r="C6" i="47"/>
  <c r="B6" i="47"/>
  <c r="J5" i="47"/>
  <c r="F5" i="47"/>
  <c r="K96" i="46"/>
  <c r="J96" i="46"/>
  <c r="H96" i="46"/>
  <c r="D96" i="46"/>
  <c r="C95" i="46"/>
  <c r="B95" i="46"/>
  <c r="K75" i="46"/>
  <c r="J75" i="46"/>
  <c r="H75" i="46"/>
  <c r="D75" i="46"/>
  <c r="K74" i="46"/>
  <c r="J74" i="46"/>
  <c r="H74" i="46"/>
  <c r="D74" i="46"/>
  <c r="K73" i="46"/>
  <c r="J73" i="46"/>
  <c r="H73" i="46"/>
  <c r="D73" i="46"/>
  <c r="K72" i="46"/>
  <c r="J72" i="46"/>
  <c r="H72" i="46"/>
  <c r="D72" i="46"/>
  <c r="K71" i="46"/>
  <c r="J71" i="46"/>
  <c r="H71" i="46"/>
  <c r="D71" i="46"/>
  <c r="K70" i="46"/>
  <c r="J70" i="46"/>
  <c r="H70" i="46"/>
  <c r="D70" i="46"/>
  <c r="K69" i="46"/>
  <c r="J69" i="46"/>
  <c r="H69" i="46"/>
  <c r="D69" i="46"/>
  <c r="K68" i="46"/>
  <c r="J68" i="46"/>
  <c r="H68" i="46"/>
  <c r="D68" i="46"/>
  <c r="J66" i="46"/>
  <c r="F66" i="46"/>
  <c r="B66" i="46"/>
  <c r="K62" i="46"/>
  <c r="J62" i="46"/>
  <c r="H62" i="46"/>
  <c r="D62" i="46"/>
  <c r="G61" i="46"/>
  <c r="F61" i="46"/>
  <c r="C61" i="46"/>
  <c r="B61" i="46"/>
  <c r="K55" i="46"/>
  <c r="K54" i="46"/>
  <c r="J54" i="46"/>
  <c r="H54" i="46"/>
  <c r="D54" i="46"/>
  <c r="K53" i="46"/>
  <c r="J53" i="46"/>
  <c r="H53" i="46"/>
  <c r="D53" i="46"/>
  <c r="K52" i="46"/>
  <c r="J52" i="46"/>
  <c r="H52" i="46"/>
  <c r="D52" i="46"/>
  <c r="K51" i="46"/>
  <c r="J51" i="46"/>
  <c r="H51" i="46"/>
  <c r="D51" i="46"/>
  <c r="K50" i="46"/>
  <c r="J50" i="46"/>
  <c r="H50" i="46"/>
  <c r="D50" i="46"/>
  <c r="K49" i="46"/>
  <c r="J49" i="46"/>
  <c r="H49" i="46"/>
  <c r="D49" i="46"/>
  <c r="K48" i="46"/>
  <c r="J48" i="46"/>
  <c r="H48" i="46"/>
  <c r="D48" i="46"/>
  <c r="K47" i="46"/>
  <c r="J47" i="46"/>
  <c r="H47" i="46"/>
  <c r="D47" i="46"/>
  <c r="K46" i="46"/>
  <c r="J46" i="46"/>
  <c r="H46" i="46"/>
  <c r="D46" i="46"/>
  <c r="K45" i="46"/>
  <c r="J45" i="46"/>
  <c r="H45" i="46"/>
  <c r="D45" i="46"/>
  <c r="K44" i="46"/>
  <c r="J44" i="46"/>
  <c r="H44" i="46"/>
  <c r="D44" i="46"/>
  <c r="K43" i="46"/>
  <c r="J43" i="46"/>
  <c r="H43" i="46"/>
  <c r="D43" i="46"/>
  <c r="K42" i="46"/>
  <c r="J42" i="46"/>
  <c r="H42" i="46"/>
  <c r="D42" i="46"/>
  <c r="K41" i="46"/>
  <c r="J41" i="46"/>
  <c r="H41" i="46"/>
  <c r="D41" i="46"/>
  <c r="K40" i="46"/>
  <c r="J40" i="46"/>
  <c r="H40" i="46"/>
  <c r="D40" i="46"/>
  <c r="K39" i="46"/>
  <c r="J39" i="46"/>
  <c r="H39" i="46"/>
  <c r="D39" i="46"/>
  <c r="L37" i="46"/>
  <c r="L66" i="46" s="1"/>
  <c r="J37" i="46"/>
  <c r="F37" i="46"/>
  <c r="B37" i="46"/>
  <c r="K33" i="46"/>
  <c r="J33" i="46"/>
  <c r="H33" i="46"/>
  <c r="D33" i="46"/>
  <c r="C32" i="46"/>
  <c r="B32" i="46"/>
  <c r="K31" i="46"/>
  <c r="J31" i="46"/>
  <c r="H31" i="46"/>
  <c r="D31" i="46"/>
  <c r="K30" i="46"/>
  <c r="J30" i="46"/>
  <c r="H30" i="46"/>
  <c r="D30" i="46"/>
  <c r="K29" i="46"/>
  <c r="J29" i="46"/>
  <c r="H29" i="46"/>
  <c r="D29" i="46"/>
  <c r="K28" i="46"/>
  <c r="J28" i="46"/>
  <c r="H28" i="46"/>
  <c r="D28" i="46"/>
  <c r="H27" i="46"/>
  <c r="D27" i="46"/>
  <c r="H26" i="46"/>
  <c r="D26" i="46"/>
  <c r="K23" i="46"/>
  <c r="J23" i="46"/>
  <c r="H23" i="46"/>
  <c r="D23" i="46"/>
  <c r="K22" i="46"/>
  <c r="J22" i="46"/>
  <c r="H22" i="46"/>
  <c r="D22" i="46"/>
  <c r="K21" i="46"/>
  <c r="J21" i="46"/>
  <c r="H21" i="46"/>
  <c r="D21" i="46"/>
  <c r="K20" i="46"/>
  <c r="J20" i="46"/>
  <c r="H20" i="46"/>
  <c r="D20" i="46"/>
  <c r="K19" i="46"/>
  <c r="J19" i="46"/>
  <c r="H19" i="46"/>
  <c r="D19" i="46"/>
  <c r="K18" i="46"/>
  <c r="J18" i="46"/>
  <c r="H18" i="46"/>
  <c r="D18" i="46"/>
  <c r="K17" i="46"/>
  <c r="J17" i="46"/>
  <c r="H17" i="46"/>
  <c r="D17" i="46"/>
  <c r="K16" i="46"/>
  <c r="J16" i="46"/>
  <c r="H16" i="46"/>
  <c r="D16" i="46"/>
  <c r="K15" i="46"/>
  <c r="J15" i="46"/>
  <c r="H15" i="46"/>
  <c r="D15" i="46"/>
  <c r="K14" i="46"/>
  <c r="J14" i="46"/>
  <c r="H14" i="46"/>
  <c r="D14" i="46"/>
  <c r="K13" i="46"/>
  <c r="J13" i="46"/>
  <c r="H13" i="46"/>
  <c r="D13" i="46"/>
  <c r="K12" i="46"/>
  <c r="J12" i="46"/>
  <c r="H12" i="46"/>
  <c r="D12" i="46"/>
  <c r="K11" i="46"/>
  <c r="J11" i="46"/>
  <c r="H11" i="46"/>
  <c r="D11" i="46"/>
  <c r="K10" i="46"/>
  <c r="J10" i="46"/>
  <c r="H10" i="46"/>
  <c r="D10" i="46"/>
  <c r="K9" i="46"/>
  <c r="J9" i="46"/>
  <c r="H9" i="46"/>
  <c r="D9" i="46"/>
  <c r="K8" i="46"/>
  <c r="J8" i="46"/>
  <c r="H8" i="46"/>
  <c r="D8" i="46"/>
  <c r="K7" i="46"/>
  <c r="J7" i="46"/>
  <c r="H7" i="46"/>
  <c r="D7" i="46"/>
  <c r="C6" i="46"/>
  <c r="B6" i="46"/>
  <c r="J5" i="46"/>
  <c r="F5" i="46"/>
  <c r="H61" i="47" l="1"/>
  <c r="J61" i="47"/>
  <c r="D61" i="47"/>
  <c r="K61" i="47"/>
  <c r="T20" i="49"/>
  <c r="H19" i="49"/>
  <c r="P21" i="49"/>
  <c r="P20" i="49"/>
  <c r="K38" i="46"/>
  <c r="J32" i="47"/>
  <c r="D32" i="47"/>
  <c r="K32" i="47"/>
  <c r="H32" i="47"/>
  <c r="J95" i="47"/>
  <c r="H95" i="47"/>
  <c r="K95" i="47"/>
  <c r="D95" i="48"/>
  <c r="N19" i="49"/>
  <c r="P19" i="49" s="1"/>
  <c r="S19" i="49"/>
  <c r="G17" i="49"/>
  <c r="G21" i="49"/>
  <c r="I21" i="49" s="1"/>
  <c r="T19" i="49"/>
  <c r="F17" i="49"/>
  <c r="G20" i="49"/>
  <c r="I20" i="49" s="1"/>
  <c r="L62" i="46"/>
  <c r="L96" i="47"/>
  <c r="D61" i="46"/>
  <c r="L33" i="46"/>
  <c r="D32" i="46"/>
  <c r="D61" i="48"/>
  <c r="L33" i="48"/>
  <c r="L68" i="46"/>
  <c r="L70" i="46"/>
  <c r="L72" i="46"/>
  <c r="L74" i="46"/>
  <c r="H32" i="48"/>
  <c r="D95" i="47"/>
  <c r="L33" i="47"/>
  <c r="L96" i="46"/>
  <c r="L39" i="48"/>
  <c r="L41" i="48"/>
  <c r="L43" i="48"/>
  <c r="L45" i="48"/>
  <c r="L47" i="48"/>
  <c r="L49" i="48"/>
  <c r="L51" i="48"/>
  <c r="L53" i="48"/>
  <c r="L57" i="48"/>
  <c r="L59" i="48"/>
  <c r="H61" i="48"/>
  <c r="L96" i="48"/>
  <c r="L8" i="48"/>
  <c r="L10" i="48"/>
  <c r="L12" i="48"/>
  <c r="L14" i="48"/>
  <c r="L16" i="48"/>
  <c r="L18" i="48"/>
  <c r="L20" i="48"/>
  <c r="L22" i="48"/>
  <c r="L24" i="48"/>
  <c r="L26" i="48"/>
  <c r="L31" i="48"/>
  <c r="L68" i="48"/>
  <c r="L70" i="48"/>
  <c r="L72" i="48"/>
  <c r="L74" i="48"/>
  <c r="L76" i="48"/>
  <c r="L78" i="48"/>
  <c r="J95" i="48"/>
  <c r="L69" i="48"/>
  <c r="L71" i="48"/>
  <c r="L73" i="48"/>
  <c r="L75" i="48"/>
  <c r="L77" i="48"/>
  <c r="L62" i="48"/>
  <c r="L40" i="48"/>
  <c r="L42" i="48"/>
  <c r="L44" i="48"/>
  <c r="L46" i="48"/>
  <c r="L48" i="48"/>
  <c r="L52" i="48"/>
  <c r="K61" i="48"/>
  <c r="J32" i="48"/>
  <c r="L7" i="48"/>
  <c r="L9" i="48"/>
  <c r="L11" i="48"/>
  <c r="L13" i="48"/>
  <c r="L15" i="48"/>
  <c r="L17" i="48"/>
  <c r="L19" i="48"/>
  <c r="L21" i="48"/>
  <c r="L23" i="48"/>
  <c r="L25" i="48"/>
  <c r="L27" i="48"/>
  <c r="D32" i="48"/>
  <c r="K67" i="48"/>
  <c r="G67" i="48"/>
  <c r="C67" i="48"/>
  <c r="K38" i="48"/>
  <c r="G38" i="48"/>
  <c r="C38" i="48"/>
  <c r="K6" i="48"/>
  <c r="J67" i="48"/>
  <c r="F67" i="48"/>
  <c r="B67" i="48"/>
  <c r="J38" i="48"/>
  <c r="F38" i="48"/>
  <c r="B38" i="48"/>
  <c r="F6" i="48"/>
  <c r="J6" i="48"/>
  <c r="K32" i="48"/>
  <c r="J61" i="48"/>
  <c r="K95" i="48"/>
  <c r="L69" i="47"/>
  <c r="L71" i="47"/>
  <c r="L75" i="47"/>
  <c r="L68" i="47"/>
  <c r="L70" i="47"/>
  <c r="L72" i="47"/>
  <c r="L74" i="47"/>
  <c r="L76" i="47"/>
  <c r="L62" i="47"/>
  <c r="L39" i="47"/>
  <c r="L41" i="47"/>
  <c r="L7" i="47"/>
  <c r="L9" i="47"/>
  <c r="L11" i="47"/>
  <c r="L13" i="47"/>
  <c r="L16" i="47"/>
  <c r="L18" i="47"/>
  <c r="L20" i="47"/>
  <c r="L22" i="47"/>
  <c r="L24" i="47"/>
  <c r="L40" i="47"/>
  <c r="L42" i="47"/>
  <c r="L8" i="47"/>
  <c r="L10" i="47"/>
  <c r="L12" i="47"/>
  <c r="L14" i="47"/>
  <c r="L15" i="47"/>
  <c r="L17" i="47"/>
  <c r="L19" i="47"/>
  <c r="L21" i="47"/>
  <c r="L23" i="47"/>
  <c r="K38" i="47"/>
  <c r="G38" i="47"/>
  <c r="C38" i="47"/>
  <c r="K67" i="47"/>
  <c r="G67" i="47"/>
  <c r="C67" i="47"/>
  <c r="K6" i="47"/>
  <c r="J67" i="47"/>
  <c r="F67" i="47"/>
  <c r="B67" i="47"/>
  <c r="J38" i="47"/>
  <c r="F38" i="47"/>
  <c r="B38" i="47"/>
  <c r="F6" i="47"/>
  <c r="J6" i="47"/>
  <c r="L7" i="46"/>
  <c r="L9" i="46"/>
  <c r="L11" i="46"/>
  <c r="L13" i="46"/>
  <c r="L15" i="46"/>
  <c r="L17" i="46"/>
  <c r="L19" i="46"/>
  <c r="L21" i="46"/>
  <c r="L23" i="46"/>
  <c r="L29" i="46"/>
  <c r="L31" i="46"/>
  <c r="L69" i="46"/>
  <c r="L71" i="46"/>
  <c r="L73" i="46"/>
  <c r="L75" i="46"/>
  <c r="D95" i="46"/>
  <c r="L39" i="46"/>
  <c r="L41" i="46"/>
  <c r="L43" i="46"/>
  <c r="L45" i="46"/>
  <c r="L47" i="46"/>
  <c r="L49" i="46"/>
  <c r="L51" i="46"/>
  <c r="L53" i="46"/>
  <c r="L40" i="46"/>
  <c r="L42" i="46"/>
  <c r="L44" i="46"/>
  <c r="L46" i="46"/>
  <c r="L48" i="46"/>
  <c r="L50" i="46"/>
  <c r="L52" i="46"/>
  <c r="L54" i="46"/>
  <c r="K61" i="46"/>
  <c r="J61" i="46"/>
  <c r="K32" i="46"/>
  <c r="L8" i="46"/>
  <c r="L10" i="46"/>
  <c r="L12" i="46"/>
  <c r="L14" i="46"/>
  <c r="L16" i="46"/>
  <c r="L18" i="46"/>
  <c r="L20" i="46"/>
  <c r="L22" i="46"/>
  <c r="L28" i="46"/>
  <c r="L30" i="46"/>
  <c r="J32" i="46"/>
  <c r="J67" i="46"/>
  <c r="F67" i="46"/>
  <c r="B67" i="46"/>
  <c r="F6" i="46"/>
  <c r="J6" i="46"/>
  <c r="C38" i="46"/>
  <c r="G38" i="46"/>
  <c r="K67" i="46"/>
  <c r="G67" i="46"/>
  <c r="C67" i="46"/>
  <c r="K6" i="46"/>
  <c r="H32" i="46"/>
  <c r="B38" i="46"/>
  <c r="F38" i="46"/>
  <c r="J38" i="46"/>
  <c r="K95" i="46"/>
  <c r="H61" i="46"/>
  <c r="K9" i="34"/>
  <c r="K10" i="34"/>
  <c r="M8" i="34"/>
  <c r="N8" i="34"/>
  <c r="M9" i="34"/>
  <c r="N9" i="34"/>
  <c r="M10" i="34"/>
  <c r="N10" i="34"/>
  <c r="M11" i="34"/>
  <c r="N11" i="34"/>
  <c r="M12" i="34"/>
  <c r="N12" i="34"/>
  <c r="M13" i="34"/>
  <c r="N13" i="34"/>
  <c r="M14" i="34"/>
  <c r="N14" i="34"/>
  <c r="M15" i="34"/>
  <c r="N15" i="34"/>
  <c r="M17" i="34"/>
  <c r="M18" i="34"/>
  <c r="K13" i="34"/>
  <c r="K14" i="34"/>
  <c r="G11" i="34"/>
  <c r="G12" i="34"/>
  <c r="G15" i="34"/>
  <c r="B37" i="3"/>
  <c r="B66" i="3" s="1"/>
  <c r="K67" i="3"/>
  <c r="J67" i="3"/>
  <c r="G67" i="3"/>
  <c r="F67" i="3"/>
  <c r="K38" i="3"/>
  <c r="J38" i="3"/>
  <c r="G38" i="3"/>
  <c r="F38" i="3"/>
  <c r="I51" i="2"/>
  <c r="K51" i="2"/>
  <c r="L51" i="2"/>
  <c r="I52" i="2"/>
  <c r="K52" i="2"/>
  <c r="L52" i="2"/>
  <c r="I54" i="2"/>
  <c r="K54" i="2"/>
  <c r="L54" i="2"/>
  <c r="I55" i="2"/>
  <c r="K55" i="2"/>
  <c r="L55" i="2"/>
  <c r="I56" i="2"/>
  <c r="K56" i="2"/>
  <c r="L56" i="2"/>
  <c r="I57" i="2"/>
  <c r="K57" i="2"/>
  <c r="L57" i="2"/>
  <c r="I58" i="2"/>
  <c r="K58" i="2"/>
  <c r="L58" i="2"/>
  <c r="H50" i="2"/>
  <c r="G50" i="2"/>
  <c r="E51" i="2"/>
  <c r="E52" i="2"/>
  <c r="E54" i="2"/>
  <c r="E55" i="2"/>
  <c r="E56" i="2"/>
  <c r="E57" i="2"/>
  <c r="E58" i="2"/>
  <c r="E59" i="2"/>
  <c r="D50" i="2"/>
  <c r="C50" i="2"/>
  <c r="H30" i="2"/>
  <c r="G30" i="2"/>
  <c r="D30" i="2"/>
  <c r="C30" i="2"/>
  <c r="I37" i="2"/>
  <c r="I31" i="2"/>
  <c r="I32" i="2"/>
  <c r="K37" i="2"/>
  <c r="L37" i="2"/>
  <c r="K31" i="2"/>
  <c r="L31" i="2"/>
  <c r="K32" i="2"/>
  <c r="L32" i="2"/>
  <c r="E37" i="2"/>
  <c r="E31" i="2"/>
  <c r="E32" i="2"/>
  <c r="I11" i="2"/>
  <c r="I12" i="2"/>
  <c r="I14" i="2"/>
  <c r="I15" i="2"/>
  <c r="I16" i="2"/>
  <c r="I17" i="2"/>
  <c r="I18" i="2"/>
  <c r="I19" i="2"/>
  <c r="H10" i="2"/>
  <c r="G10" i="2"/>
  <c r="K9" i="2"/>
  <c r="L9" i="2"/>
  <c r="K11" i="2"/>
  <c r="L11" i="2"/>
  <c r="K12" i="2"/>
  <c r="L12" i="2"/>
  <c r="K14" i="2"/>
  <c r="L14" i="2"/>
  <c r="K15" i="2"/>
  <c r="L15" i="2"/>
  <c r="K16" i="2"/>
  <c r="L16" i="2"/>
  <c r="K17" i="2"/>
  <c r="L17" i="2"/>
  <c r="K18" i="2"/>
  <c r="L18" i="2"/>
  <c r="K19" i="2"/>
  <c r="L19" i="2"/>
  <c r="E11" i="2"/>
  <c r="E12" i="2"/>
  <c r="E14" i="2"/>
  <c r="E15" i="2"/>
  <c r="E16" i="2"/>
  <c r="E17" i="2"/>
  <c r="E18" i="2"/>
  <c r="E19" i="2"/>
  <c r="D10" i="2"/>
  <c r="C10" i="2"/>
  <c r="M45" i="2"/>
  <c r="K18" i="34"/>
  <c r="K12" i="34"/>
  <c r="K11" i="34"/>
  <c r="K8" i="34"/>
  <c r="K7" i="34"/>
  <c r="F16" i="34"/>
  <c r="F17" i="34"/>
  <c r="G18" i="34"/>
  <c r="M16" i="34"/>
  <c r="G33" i="2"/>
  <c r="H33" i="2"/>
  <c r="C33" i="2"/>
  <c r="D33" i="2"/>
  <c r="H53" i="2"/>
  <c r="G53" i="2"/>
  <c r="H13" i="2"/>
  <c r="G13" i="2"/>
  <c r="D13" i="2"/>
  <c r="C13" i="2"/>
  <c r="C25" i="2"/>
  <c r="L37" i="36"/>
  <c r="L66" i="36" s="1"/>
  <c r="C6" i="36"/>
  <c r="F6" i="36"/>
  <c r="K6" i="3"/>
  <c r="J6" i="3"/>
  <c r="G6" i="3"/>
  <c r="F6" i="3"/>
  <c r="H46" i="2"/>
  <c r="G46" i="2"/>
  <c r="D46" i="2"/>
  <c r="C46" i="2"/>
  <c r="L26" i="2"/>
  <c r="L46" i="2" s="1"/>
  <c r="K26" i="2"/>
  <c r="K46" i="2" s="1"/>
  <c r="H26" i="2"/>
  <c r="G26" i="2"/>
  <c r="D26" i="2"/>
  <c r="C26" i="2"/>
  <c r="L6" i="2"/>
  <c r="K6" i="2"/>
  <c r="H6" i="2"/>
  <c r="G6" i="2"/>
  <c r="N6" i="34"/>
  <c r="M6" i="34"/>
  <c r="H81" i="36"/>
  <c r="J81" i="36"/>
  <c r="K81" i="36"/>
  <c r="H82" i="36"/>
  <c r="J82" i="36"/>
  <c r="K82" i="36"/>
  <c r="H83" i="36"/>
  <c r="J83" i="36"/>
  <c r="K83" i="36"/>
  <c r="H86" i="36"/>
  <c r="D81" i="36"/>
  <c r="D82" i="36"/>
  <c r="D83" i="36"/>
  <c r="J82" i="3"/>
  <c r="K82" i="3"/>
  <c r="J83" i="3"/>
  <c r="K83" i="3"/>
  <c r="H82" i="3"/>
  <c r="H83" i="3"/>
  <c r="D82" i="3"/>
  <c r="D83" i="3"/>
  <c r="H59" i="36"/>
  <c r="J59" i="36"/>
  <c r="K59" i="36"/>
  <c r="H60" i="36"/>
  <c r="J60" i="36"/>
  <c r="K60" i="36"/>
  <c r="H29" i="36"/>
  <c r="J29" i="36"/>
  <c r="K29" i="36"/>
  <c r="D29" i="36"/>
  <c r="D59" i="36"/>
  <c r="D60" i="36"/>
  <c r="D79" i="36"/>
  <c r="D80" i="36"/>
  <c r="H79" i="36"/>
  <c r="J79" i="36"/>
  <c r="K79" i="36"/>
  <c r="H80" i="36"/>
  <c r="J80" i="36"/>
  <c r="K80" i="36"/>
  <c r="F95" i="36"/>
  <c r="G95" i="36"/>
  <c r="D81" i="3"/>
  <c r="D84" i="3"/>
  <c r="D85" i="3"/>
  <c r="D86" i="3"/>
  <c r="H81" i="3"/>
  <c r="J81" i="3"/>
  <c r="K81" i="3"/>
  <c r="J6" i="34"/>
  <c r="I6" i="34"/>
  <c r="K96" i="36"/>
  <c r="J96" i="36"/>
  <c r="H96" i="36"/>
  <c r="D96" i="36"/>
  <c r="K78" i="36"/>
  <c r="J78" i="36"/>
  <c r="H78" i="36"/>
  <c r="D78" i="36"/>
  <c r="K77" i="36"/>
  <c r="J77" i="36"/>
  <c r="H77" i="36"/>
  <c r="D77" i="36"/>
  <c r="K76" i="36"/>
  <c r="J76" i="36"/>
  <c r="H76" i="36"/>
  <c r="D76" i="36"/>
  <c r="K75" i="36"/>
  <c r="J75" i="36"/>
  <c r="H75" i="36"/>
  <c r="D75" i="36"/>
  <c r="K74" i="36"/>
  <c r="J74" i="36"/>
  <c r="H74" i="36"/>
  <c r="D74" i="36"/>
  <c r="K73" i="36"/>
  <c r="J73" i="36"/>
  <c r="H73" i="36"/>
  <c r="D73" i="36"/>
  <c r="K72" i="36"/>
  <c r="J72" i="36"/>
  <c r="H72" i="36"/>
  <c r="D72" i="36"/>
  <c r="K71" i="36"/>
  <c r="J71" i="36"/>
  <c r="H71" i="36"/>
  <c r="D71" i="36"/>
  <c r="K70" i="36"/>
  <c r="J70" i="36"/>
  <c r="H70" i="36"/>
  <c r="D70" i="36"/>
  <c r="K69" i="36"/>
  <c r="J69" i="36"/>
  <c r="H69" i="36"/>
  <c r="D69" i="36"/>
  <c r="K68" i="36"/>
  <c r="J68" i="36"/>
  <c r="H68" i="36"/>
  <c r="D68" i="36"/>
  <c r="J66" i="36"/>
  <c r="F66" i="36"/>
  <c r="B66" i="36"/>
  <c r="K62" i="36"/>
  <c r="J62" i="36"/>
  <c r="H62" i="36"/>
  <c r="D62" i="36"/>
  <c r="K58" i="36"/>
  <c r="J58" i="36"/>
  <c r="H58" i="36"/>
  <c r="D58" i="36"/>
  <c r="K57" i="36"/>
  <c r="J57" i="36"/>
  <c r="H57" i="36"/>
  <c r="D57" i="36"/>
  <c r="K56" i="36"/>
  <c r="J56" i="36"/>
  <c r="H56" i="36"/>
  <c r="D56" i="36"/>
  <c r="K55" i="36"/>
  <c r="J55" i="36"/>
  <c r="H55" i="36"/>
  <c r="D55" i="36"/>
  <c r="K54" i="36"/>
  <c r="J54" i="36"/>
  <c r="H54" i="36"/>
  <c r="D54" i="36"/>
  <c r="K53" i="36"/>
  <c r="J53" i="36"/>
  <c r="H53" i="36"/>
  <c r="D53" i="36"/>
  <c r="K52" i="36"/>
  <c r="K51" i="36"/>
  <c r="J51" i="36"/>
  <c r="H51" i="36"/>
  <c r="D51" i="36"/>
  <c r="K50" i="36"/>
  <c r="J50" i="36"/>
  <c r="H50" i="36"/>
  <c r="D50" i="36"/>
  <c r="K49" i="36"/>
  <c r="J49" i="36"/>
  <c r="H49" i="36"/>
  <c r="D49" i="36"/>
  <c r="K48" i="36"/>
  <c r="J48" i="36"/>
  <c r="H48" i="36"/>
  <c r="D48" i="36"/>
  <c r="K47" i="36"/>
  <c r="J47" i="36"/>
  <c r="H47" i="36"/>
  <c r="D47" i="36"/>
  <c r="K46" i="36"/>
  <c r="J46" i="36"/>
  <c r="H46" i="36"/>
  <c r="D46" i="36"/>
  <c r="K45" i="36"/>
  <c r="J45" i="36"/>
  <c r="H45" i="36"/>
  <c r="D45" i="36"/>
  <c r="K44" i="36"/>
  <c r="J44" i="36"/>
  <c r="H44" i="36"/>
  <c r="D44" i="36"/>
  <c r="K43" i="36"/>
  <c r="J43" i="36"/>
  <c r="H43" i="36"/>
  <c r="D43" i="36"/>
  <c r="K42" i="36"/>
  <c r="J42" i="36"/>
  <c r="H42" i="36"/>
  <c r="D42" i="36"/>
  <c r="K41" i="36"/>
  <c r="J41" i="36"/>
  <c r="H41" i="36"/>
  <c r="D41" i="36"/>
  <c r="K40" i="36"/>
  <c r="J40" i="36"/>
  <c r="H40" i="36"/>
  <c r="D40" i="36"/>
  <c r="K39" i="36"/>
  <c r="J39" i="36"/>
  <c r="H39" i="36"/>
  <c r="D39" i="36"/>
  <c r="J37" i="36"/>
  <c r="F37" i="36"/>
  <c r="B37" i="36"/>
  <c r="K33" i="36"/>
  <c r="J33" i="36"/>
  <c r="H33" i="36"/>
  <c r="D33" i="36"/>
  <c r="H32" i="36"/>
  <c r="C32" i="36"/>
  <c r="B32" i="36"/>
  <c r="K31" i="36"/>
  <c r="J31" i="36"/>
  <c r="H31" i="36"/>
  <c r="D31" i="36"/>
  <c r="K30" i="36"/>
  <c r="J30" i="36"/>
  <c r="H30" i="36"/>
  <c r="D30" i="36"/>
  <c r="K28" i="36"/>
  <c r="J28" i="36"/>
  <c r="H28" i="36"/>
  <c r="D28" i="36"/>
  <c r="K27" i="36"/>
  <c r="J27" i="36"/>
  <c r="H27" i="36"/>
  <c r="D27" i="36"/>
  <c r="K26" i="36"/>
  <c r="J26" i="36"/>
  <c r="H26" i="36"/>
  <c r="D26" i="36"/>
  <c r="K25" i="36"/>
  <c r="J25" i="36"/>
  <c r="H25" i="36"/>
  <c r="D25" i="36"/>
  <c r="K24" i="36"/>
  <c r="J24" i="36"/>
  <c r="H24" i="36"/>
  <c r="D24" i="36"/>
  <c r="K23" i="36"/>
  <c r="J23" i="36"/>
  <c r="H23" i="36"/>
  <c r="D23" i="36"/>
  <c r="K22" i="36"/>
  <c r="J22" i="36"/>
  <c r="H22" i="36"/>
  <c r="D22" i="36"/>
  <c r="K21" i="36"/>
  <c r="J21" i="36"/>
  <c r="H21" i="36"/>
  <c r="D21" i="36"/>
  <c r="K20" i="36"/>
  <c r="J20" i="36"/>
  <c r="H20" i="36"/>
  <c r="D20" i="36"/>
  <c r="K19" i="36"/>
  <c r="J19" i="36"/>
  <c r="H19" i="36"/>
  <c r="D19" i="36"/>
  <c r="K18" i="36"/>
  <c r="J18" i="36"/>
  <c r="H18" i="36"/>
  <c r="D18" i="36"/>
  <c r="K17" i="36"/>
  <c r="J17" i="36"/>
  <c r="H17" i="36"/>
  <c r="D17" i="36"/>
  <c r="K16" i="36"/>
  <c r="J16" i="36"/>
  <c r="H16" i="36"/>
  <c r="D16" i="36"/>
  <c r="K15" i="36"/>
  <c r="J15" i="36"/>
  <c r="H15" i="36"/>
  <c r="D15" i="36"/>
  <c r="K14" i="36"/>
  <c r="J14" i="36"/>
  <c r="H14" i="36"/>
  <c r="D14" i="36"/>
  <c r="K13" i="36"/>
  <c r="J13" i="36"/>
  <c r="H13" i="36"/>
  <c r="D13" i="36"/>
  <c r="K12" i="36"/>
  <c r="J12" i="36"/>
  <c r="H12" i="36"/>
  <c r="D12" i="36"/>
  <c r="K11" i="36"/>
  <c r="J11" i="36"/>
  <c r="H11" i="36"/>
  <c r="D11" i="36"/>
  <c r="K10" i="36"/>
  <c r="J10" i="36"/>
  <c r="H10" i="36"/>
  <c r="D10" i="36"/>
  <c r="K9" i="36"/>
  <c r="J9" i="36"/>
  <c r="H9" i="36"/>
  <c r="D9" i="36"/>
  <c r="K8" i="36"/>
  <c r="J8" i="36"/>
  <c r="H8" i="36"/>
  <c r="D8" i="36"/>
  <c r="K7" i="36"/>
  <c r="J7" i="36"/>
  <c r="H7" i="36"/>
  <c r="D7" i="36"/>
  <c r="J5" i="36"/>
  <c r="F5" i="36"/>
  <c r="G8" i="34"/>
  <c r="M5" i="34"/>
  <c r="I5" i="34"/>
  <c r="C61" i="3"/>
  <c r="B61" i="3"/>
  <c r="J5" i="3"/>
  <c r="F5" i="3"/>
  <c r="K45" i="2"/>
  <c r="G45" i="2"/>
  <c r="C45" i="2"/>
  <c r="K25" i="2"/>
  <c r="G25" i="2"/>
  <c r="K5" i="2"/>
  <c r="G5" i="2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4" i="3"/>
  <c r="K84" i="3"/>
  <c r="J85" i="3"/>
  <c r="K85" i="3"/>
  <c r="J86" i="3"/>
  <c r="K86" i="3"/>
  <c r="J96" i="3"/>
  <c r="K96" i="3"/>
  <c r="K68" i="3"/>
  <c r="J68" i="3"/>
  <c r="K62" i="3"/>
  <c r="J62" i="3"/>
  <c r="K60" i="3"/>
  <c r="J60" i="3"/>
  <c r="K59" i="3"/>
  <c r="J59" i="3"/>
  <c r="K58" i="3"/>
  <c r="J58" i="3"/>
  <c r="K57" i="3"/>
  <c r="J57" i="3"/>
  <c r="K54" i="3"/>
  <c r="J54" i="3"/>
  <c r="K53" i="3"/>
  <c r="J53" i="3"/>
  <c r="K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J8" i="3"/>
  <c r="K8" i="3"/>
  <c r="J9" i="3"/>
  <c r="K9" i="3"/>
  <c r="J10" i="3"/>
  <c r="K10" i="3"/>
  <c r="J11" i="3"/>
  <c r="K11" i="3"/>
  <c r="J12" i="3"/>
  <c r="K12" i="3"/>
  <c r="J13" i="3"/>
  <c r="K13" i="3"/>
  <c r="J14" i="3"/>
  <c r="K14" i="3"/>
  <c r="J15" i="3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3" i="3"/>
  <c r="K33" i="3"/>
  <c r="K7" i="3"/>
  <c r="J7" i="3"/>
  <c r="L59" i="2"/>
  <c r="K59" i="2"/>
  <c r="L49" i="2"/>
  <c r="K49" i="2"/>
  <c r="L48" i="2"/>
  <c r="K48" i="2"/>
  <c r="L39" i="2"/>
  <c r="K39" i="2"/>
  <c r="L38" i="2"/>
  <c r="K38" i="2"/>
  <c r="L36" i="2"/>
  <c r="K36" i="2"/>
  <c r="L35" i="2"/>
  <c r="K35" i="2"/>
  <c r="L34" i="2"/>
  <c r="K34" i="2"/>
  <c r="L29" i="2"/>
  <c r="K29" i="2"/>
  <c r="L28" i="2"/>
  <c r="K28" i="2"/>
  <c r="L8" i="2"/>
  <c r="K8" i="2"/>
  <c r="I49" i="2"/>
  <c r="I59" i="2"/>
  <c r="I48" i="2"/>
  <c r="E49" i="2"/>
  <c r="E48" i="2"/>
  <c r="E29" i="2"/>
  <c r="E34" i="2"/>
  <c r="E35" i="2"/>
  <c r="E36" i="2"/>
  <c r="E38" i="2"/>
  <c r="E39" i="2"/>
  <c r="E28" i="2"/>
  <c r="H69" i="3"/>
  <c r="H70" i="3"/>
  <c r="H71" i="3"/>
  <c r="H72" i="3"/>
  <c r="H73" i="3"/>
  <c r="H74" i="3"/>
  <c r="H75" i="3"/>
  <c r="H76" i="3"/>
  <c r="H77" i="3"/>
  <c r="H78" i="3"/>
  <c r="H79" i="3"/>
  <c r="H80" i="3"/>
  <c r="H84" i="3"/>
  <c r="H85" i="3"/>
  <c r="H86" i="3"/>
  <c r="H96" i="3"/>
  <c r="H68" i="3"/>
  <c r="D69" i="3"/>
  <c r="D70" i="3"/>
  <c r="D71" i="3"/>
  <c r="D72" i="3"/>
  <c r="D73" i="3"/>
  <c r="D74" i="3"/>
  <c r="D75" i="3"/>
  <c r="D76" i="3"/>
  <c r="D77" i="3"/>
  <c r="D78" i="3"/>
  <c r="D79" i="3"/>
  <c r="D80" i="3"/>
  <c r="D96" i="3"/>
  <c r="D68" i="3"/>
  <c r="G95" i="3"/>
  <c r="F95" i="3"/>
  <c r="H40" i="3"/>
  <c r="H41" i="3"/>
  <c r="H42" i="3"/>
  <c r="H43" i="3"/>
  <c r="H44" i="3"/>
  <c r="H45" i="3"/>
  <c r="H46" i="3"/>
  <c r="H47" i="3"/>
  <c r="H48" i="3"/>
  <c r="H49" i="3"/>
  <c r="H50" i="3"/>
  <c r="H51" i="3"/>
  <c r="H53" i="3"/>
  <c r="H54" i="3"/>
  <c r="H56" i="3"/>
  <c r="H57" i="3"/>
  <c r="H58" i="3"/>
  <c r="H59" i="3"/>
  <c r="H60" i="3"/>
  <c r="H62" i="3"/>
  <c r="H39" i="3"/>
  <c r="D40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6" i="3"/>
  <c r="D57" i="3"/>
  <c r="D58" i="3"/>
  <c r="D59" i="3"/>
  <c r="D60" i="3"/>
  <c r="D62" i="3"/>
  <c r="D39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3" i="3"/>
  <c r="H7" i="3"/>
  <c r="G32" i="3"/>
  <c r="F32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3" i="3"/>
  <c r="D7" i="3"/>
  <c r="C32" i="3"/>
  <c r="B32" i="3"/>
  <c r="I29" i="2"/>
  <c r="I34" i="2"/>
  <c r="I35" i="2"/>
  <c r="I36" i="2"/>
  <c r="I38" i="2"/>
  <c r="I39" i="2"/>
  <c r="I28" i="2"/>
  <c r="I9" i="2"/>
  <c r="I8" i="2"/>
  <c r="E9" i="2"/>
  <c r="E8" i="2"/>
  <c r="K15" i="34"/>
  <c r="N7" i="34"/>
  <c r="G7" i="34"/>
  <c r="M7" i="34"/>
  <c r="B67" i="36"/>
  <c r="J67" i="36"/>
  <c r="L32" i="47" l="1"/>
  <c r="L61" i="47"/>
  <c r="L50" i="2"/>
  <c r="K10" i="2"/>
  <c r="K30" i="2"/>
  <c r="C20" i="2"/>
  <c r="K6" i="36"/>
  <c r="C38" i="36"/>
  <c r="K67" i="36"/>
  <c r="L95" i="47"/>
  <c r="L13" i="2"/>
  <c r="D20" i="2"/>
  <c r="L61" i="48"/>
  <c r="K38" i="36"/>
  <c r="C67" i="36"/>
  <c r="F67" i="36"/>
  <c r="J6" i="36"/>
  <c r="G40" i="2"/>
  <c r="L61" i="46"/>
  <c r="C40" i="2"/>
  <c r="G17" i="34"/>
  <c r="G38" i="36"/>
  <c r="G67" i="36"/>
  <c r="J38" i="36"/>
  <c r="F38" i="36"/>
  <c r="B38" i="36"/>
  <c r="G60" i="2"/>
  <c r="K16" i="34"/>
  <c r="E33" i="2"/>
  <c r="N18" i="34"/>
  <c r="O18" i="34" s="1"/>
  <c r="M15" i="2"/>
  <c r="L54" i="36"/>
  <c r="D61" i="36"/>
  <c r="H61" i="3"/>
  <c r="L41" i="3"/>
  <c r="L43" i="3"/>
  <c r="L44" i="3"/>
  <c r="L45" i="3"/>
  <c r="L46" i="3"/>
  <c r="L47" i="3"/>
  <c r="L48" i="3"/>
  <c r="L50" i="3"/>
  <c r="L51" i="3"/>
  <c r="L53" i="3"/>
  <c r="L54" i="3"/>
  <c r="L57" i="3"/>
  <c r="L58" i="3"/>
  <c r="L59" i="3"/>
  <c r="I17" i="49"/>
  <c r="I30" i="2"/>
  <c r="J95" i="3"/>
  <c r="O7" i="34"/>
  <c r="O9" i="34"/>
  <c r="O8" i="34"/>
  <c r="L40" i="36"/>
  <c r="L42" i="36"/>
  <c r="L44" i="36"/>
  <c r="L50" i="36"/>
  <c r="L55" i="36"/>
  <c r="L70" i="3"/>
  <c r="L11" i="36"/>
  <c r="L15" i="36"/>
  <c r="K95" i="3"/>
  <c r="L60" i="3"/>
  <c r="D61" i="3"/>
  <c r="I53" i="2"/>
  <c r="M32" i="2"/>
  <c r="M31" i="2"/>
  <c r="E30" i="2"/>
  <c r="L76" i="36"/>
  <c r="L46" i="36"/>
  <c r="L27" i="36"/>
  <c r="L28" i="36"/>
  <c r="L30" i="36"/>
  <c r="L96" i="3"/>
  <c r="L68" i="3"/>
  <c r="L84" i="3"/>
  <c r="L77" i="3"/>
  <c r="L75" i="3"/>
  <c r="L73" i="3"/>
  <c r="L21" i="3"/>
  <c r="O13" i="34"/>
  <c r="N17" i="34"/>
  <c r="O17" i="34" s="1"/>
  <c r="M59" i="2"/>
  <c r="M17" i="2"/>
  <c r="M11" i="2"/>
  <c r="M9" i="2"/>
  <c r="L96" i="36"/>
  <c r="H95" i="36"/>
  <c r="L60" i="36"/>
  <c r="L31" i="36"/>
  <c r="L62" i="3"/>
  <c r="L30" i="3"/>
  <c r="L28" i="3"/>
  <c r="L26" i="3"/>
  <c r="L25" i="3"/>
  <c r="L23" i="3"/>
  <c r="L20" i="3"/>
  <c r="L18" i="3"/>
  <c r="L17" i="3"/>
  <c r="L16" i="3"/>
  <c r="L15" i="3"/>
  <c r="L14" i="3"/>
  <c r="L13" i="3"/>
  <c r="L11" i="3"/>
  <c r="M58" i="2"/>
  <c r="K33" i="2"/>
  <c r="G20" i="2"/>
  <c r="I10" i="2"/>
  <c r="L95" i="48"/>
  <c r="J95" i="36"/>
  <c r="L82" i="36"/>
  <c r="L72" i="36"/>
  <c r="L59" i="36"/>
  <c r="M48" i="2"/>
  <c r="L30" i="2"/>
  <c r="M30" i="2" s="1"/>
  <c r="H20" i="2"/>
  <c r="M16" i="2"/>
  <c r="L68" i="36"/>
  <c r="L70" i="36"/>
  <c r="L71" i="36"/>
  <c r="L74" i="36"/>
  <c r="L75" i="36"/>
  <c r="L77" i="36"/>
  <c r="L80" i="36"/>
  <c r="L79" i="36"/>
  <c r="L83" i="36"/>
  <c r="L81" i="36"/>
  <c r="L41" i="36"/>
  <c r="L7" i="36"/>
  <c r="L13" i="36"/>
  <c r="L14" i="36"/>
  <c r="L16" i="36"/>
  <c r="L17" i="36"/>
  <c r="L19" i="36"/>
  <c r="L20" i="36"/>
  <c r="L81" i="3"/>
  <c r="J61" i="3"/>
  <c r="K61" i="3"/>
  <c r="L33" i="3"/>
  <c r="H32" i="3"/>
  <c r="L12" i="3"/>
  <c r="M55" i="2"/>
  <c r="I33" i="2"/>
  <c r="D40" i="2"/>
  <c r="M8" i="2"/>
  <c r="E50" i="2"/>
  <c r="I50" i="2"/>
  <c r="M52" i="2"/>
  <c r="M51" i="2"/>
  <c r="H60" i="2"/>
  <c r="K50" i="2"/>
  <c r="M34" i="2"/>
  <c r="M28" i="2"/>
  <c r="M29" i="2"/>
  <c r="E10" i="2"/>
  <c r="M57" i="2"/>
  <c r="M56" i="2"/>
  <c r="M54" i="2"/>
  <c r="M49" i="2"/>
  <c r="L33" i="2"/>
  <c r="M39" i="2"/>
  <c r="H40" i="2"/>
  <c r="I13" i="2"/>
  <c r="K13" i="2"/>
  <c r="M12" i="2"/>
  <c r="L78" i="36"/>
  <c r="L53" i="36"/>
  <c r="L56" i="36"/>
  <c r="L29" i="36"/>
  <c r="L7" i="3"/>
  <c r="K32" i="3"/>
  <c r="D32" i="3"/>
  <c r="O12" i="34"/>
  <c r="O11" i="34"/>
  <c r="O15" i="34"/>
  <c r="M37" i="2"/>
  <c r="M19" i="2"/>
  <c r="M18" i="2"/>
  <c r="K17" i="34"/>
  <c r="N16" i="34"/>
  <c r="O16" i="34" s="1"/>
  <c r="O10" i="34"/>
  <c r="O14" i="34"/>
  <c r="G16" i="34"/>
  <c r="M36" i="2"/>
  <c r="L32" i="46"/>
  <c r="L69" i="36"/>
  <c r="L45" i="36"/>
  <c r="L47" i="36"/>
  <c r="L48" i="36"/>
  <c r="L49" i="36"/>
  <c r="L51" i="36"/>
  <c r="L43" i="36"/>
  <c r="L33" i="36"/>
  <c r="L18" i="36"/>
  <c r="L21" i="36"/>
  <c r="L25" i="36"/>
  <c r="L26" i="36"/>
  <c r="K95" i="36"/>
  <c r="D95" i="36"/>
  <c r="L73" i="36"/>
  <c r="H61" i="36"/>
  <c r="L62" i="36"/>
  <c r="L39" i="36"/>
  <c r="L57" i="36"/>
  <c r="L58" i="36"/>
  <c r="K61" i="36"/>
  <c r="J61" i="36"/>
  <c r="K32" i="36"/>
  <c r="L8" i="36"/>
  <c r="L9" i="36"/>
  <c r="L10" i="36"/>
  <c r="L12" i="36"/>
  <c r="L22" i="36"/>
  <c r="L23" i="36"/>
  <c r="L24" i="36"/>
  <c r="J32" i="36"/>
  <c r="D32" i="36"/>
  <c r="H95" i="3"/>
  <c r="L79" i="3"/>
  <c r="L78" i="3"/>
  <c r="L69" i="3"/>
  <c r="L82" i="3"/>
  <c r="D95" i="3"/>
  <c r="L85" i="3"/>
  <c r="L80" i="3"/>
  <c r="L76" i="3"/>
  <c r="L74" i="3"/>
  <c r="L72" i="3"/>
  <c r="L71" i="3"/>
  <c r="L83" i="3"/>
  <c r="L40" i="3"/>
  <c r="L42" i="3"/>
  <c r="L8" i="3"/>
  <c r="L27" i="3"/>
  <c r="L24" i="3"/>
  <c r="L10" i="3"/>
  <c r="L86" i="3"/>
  <c r="L39" i="3"/>
  <c r="L49" i="3"/>
  <c r="L9" i="3"/>
  <c r="L31" i="3"/>
  <c r="L29" i="3"/>
  <c r="L22" i="3"/>
  <c r="L19" i="3"/>
  <c r="J32" i="3"/>
  <c r="F37" i="3"/>
  <c r="M38" i="2"/>
  <c r="L10" i="2"/>
  <c r="M10" i="2" s="1"/>
  <c r="J66" i="3"/>
  <c r="F66" i="3"/>
  <c r="J37" i="3"/>
  <c r="M35" i="2"/>
  <c r="M14" i="2"/>
  <c r="E13" i="2"/>
  <c r="L32" i="48"/>
  <c r="M50" i="2" l="1"/>
  <c r="M13" i="2"/>
  <c r="L32" i="36"/>
  <c r="K40" i="2"/>
  <c r="M33" i="2"/>
  <c r="L61" i="3"/>
  <c r="I40" i="2"/>
  <c r="L95" i="3"/>
  <c r="I20" i="2"/>
  <c r="L32" i="3"/>
  <c r="L40" i="2"/>
  <c r="L20" i="2"/>
  <c r="L95" i="36"/>
  <c r="E40" i="2"/>
  <c r="I60" i="2"/>
  <c r="E20" i="2"/>
  <c r="K20" i="2"/>
  <c r="L61" i="36"/>
  <c r="M40" i="2" l="1"/>
  <c r="M20" i="2"/>
  <c r="H95" i="46" l="1"/>
  <c r="J95" i="46"/>
  <c r="L95" i="46" s="1"/>
  <c r="D60" i="2"/>
  <c r="C60" i="2"/>
  <c r="E53" i="2" l="1"/>
  <c r="E60" i="2"/>
  <c r="K60" i="2"/>
  <c r="L60" i="2"/>
  <c r="L53" i="2"/>
  <c r="K53" i="2"/>
  <c r="M60" i="2" l="1"/>
  <c r="M53" i="2"/>
</calcChain>
</file>

<file path=xl/sharedStrings.xml><?xml version="1.0" encoding="utf-8"?>
<sst xmlns="http://schemas.openxmlformats.org/spreadsheetml/2006/main" count="1923" uniqueCount="237">
  <si>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</si>
  <si>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</si>
  <si>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</si>
  <si>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</si>
  <si>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</si>
  <si>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</si>
  <si>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</si>
  <si>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</si>
  <si>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</si>
  <si>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</si>
  <si>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</si>
  <si>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</si>
  <si>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</si>
  <si>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</si>
  <si>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</si>
  <si>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</si>
  <si>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</si>
  <si>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</si>
  <si>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</si>
  <si>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</si>
  <si>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</si>
  <si>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</si>
  <si>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</si>
  <si>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</si>
  <si>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</si>
  <si>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</si>
  <si>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</si>
  <si>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</si>
  <si>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</si>
  <si>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</si>
  <si>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</si>
  <si>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</si>
  <si>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</si>
  <si>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</si>
  <si>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</si>
  <si>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</si>
  <si>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</si>
  <si>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</si>
  <si>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</si>
  <si>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</si>
  <si>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</si>
  <si>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</si>
  <si>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</si>
  <si>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</si>
  <si>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</si>
  <si>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</si>
  <si>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</si>
  <si>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</si>
  <si>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</si>
  <si>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</si>
  <si>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</si>
  <si>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</si>
  <si>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</si>
  <si>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</si>
  <si>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</si>
  <si>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</si>
  <si>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</si>
  <si>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</si>
  <si>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</si>
  <si>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</si>
  <si>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</si>
  <si>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</si>
  <si>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</si>
  <si>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</si>
  <si>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</si>
  <si>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</si>
  <si>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</si>
  <si>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</si>
  <si>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</si>
  <si>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</si>
  <si>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</si>
  <si>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</si>
  <si>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</si>
  <si>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</si>
  <si>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</si>
  <si>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</si>
  <si>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</si>
  <si>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</si>
  <si>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</si>
  <si>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</si>
  <si>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</si>
  <si>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</si>
  <si>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</si>
  <si>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</si>
  <si>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</si>
  <si>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</si>
  <si>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</si>
  <si>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</si>
  <si>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</si>
  <si>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</si>
  <si>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</si>
  <si>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</si>
  <si>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</si>
  <si>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</si>
  <si>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</si>
  <si>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</si>
  <si>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</si>
  <si>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</si>
  <si>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</si>
  <si>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</si>
  <si>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</si>
  <si>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</si>
  <si>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</si>
  <si>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</si>
  <si>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</si>
  <si>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</si>
  <si>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Evolução das Exportações de Vinho com DOP + Vinho com IGP + Vinho (ex-mesa) com Destino a uma Seleção de Mercados</t>
  </si>
  <si>
    <t>Evolução das Exportações de Vinho com IGP por Mercado / Acondicionamento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</si>
  <si>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</si>
  <si>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</si>
  <si>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</si>
  <si>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</si>
  <si>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</si>
  <si>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</si>
  <si>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</si>
  <si>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</si>
  <si>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2015 - Ddados Definitivos Revistos</t>
  </si>
  <si>
    <t>Ano Móvel</t>
  </si>
  <si>
    <t>2007/2020</t>
  </si>
  <si>
    <t>D       2021/2020</t>
  </si>
  <si>
    <t>2021 /2020</t>
  </si>
  <si>
    <t>2021 / 2020</t>
  </si>
  <si>
    <t>2021/2020</t>
  </si>
  <si>
    <t>Evolução das Exportações de Vinho com DOP + IGP por Mercado / Acondicionamento</t>
  </si>
  <si>
    <t>Evolução das Exportações de Vinho com DOP Vinho Verde -  Branco e Acondicionamento até 2 litros - com Destino a uma Seleção de Mercados</t>
  </si>
  <si>
    <t>Evolução das Exportações de Vinho com DOP + Vinho com IGP  com Destino a uma Seleção de Mercados</t>
  </si>
  <si>
    <t>Nota: Reino Unido passou a ser classificado como país terceiro a partir de janeiro de 2020</t>
  </si>
  <si>
    <t>6 - Evolução das Exportações de Vinho (NC 2204) por Mercado / Acondicionamento</t>
  </si>
  <si>
    <t>8 - Evolução das Exportações com Destino a uma Selecção de Mercados</t>
  </si>
  <si>
    <t>10 - Evolução das Exportações de Vinho com DOP + IGP + Vinho ( ex-vinho mesa) por Mercado / Acondicionamento</t>
  </si>
  <si>
    <t>11 - Evolução das Exportações de Vinho com DOP + Vinho com IGP + Vinho (ex-vinho mesa) com Destino a uma Selecção de Mercados</t>
  </si>
  <si>
    <t>12 - Evolução das Exportações de Vinho com DOP + IGP por Mercado / Acondicionamento</t>
  </si>
  <si>
    <t>13 - Evolução das Exportações de Vinho com DOP + Vinho com IGP com Destino a uma Selecção de Mercados</t>
  </si>
  <si>
    <t>14 - Evolução das Exportações de Vinho com DOP por Mercado / Acondicionamento</t>
  </si>
  <si>
    <t>15 - Evolução das Exportações de Vinho com DOP com Destino a uma Selecção de Mercados</t>
  </si>
  <si>
    <t>16 - Evolução das Exportações de Vinho com DOP Vinho Verde -  Branco e Acondicionamento até 2 litros - com Destino a uma Seleção de Mercados</t>
  </si>
  <si>
    <t>17 - Evolução das Exportações de Vinho com IGP por Mercado / Acondicionamento</t>
  </si>
  <si>
    <t>18 - Evolução das Exportações de Vinho com IGP com Destino a uma Seleção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</si>
  <si>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</si>
  <si>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</si>
  <si>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</si>
  <si>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</si>
  <si>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23 - Evolução das Exportações de Vinho Licoroso com DOP Porto por Mercado</t>
  </si>
  <si>
    <t>24 - Evolução das Exportações de Vinho Licoroso com DOP Porto com Destino a uma Seleção de Mercados</t>
  </si>
  <si>
    <t>25 - Evolução das Exportações de Vinho Licoroso com DOP Madeira por Mercado</t>
  </si>
  <si>
    <t>26 - Evolução das Exportações de Vinho Licoroso com DOP Madeira com Destino a uma Seleção de Mercados</t>
  </si>
  <si>
    <t>2019 - Dados Definitivos</t>
  </si>
  <si>
    <t>2018 - Dados Definitivos</t>
  </si>
  <si>
    <t>2021  - Dados Preliminares</t>
  </si>
  <si>
    <t>jan-mar</t>
  </si>
  <si>
    <t>abril 2019 a mar 20</t>
  </si>
  <si>
    <t>abril 20 a mar 2021</t>
  </si>
  <si>
    <t>Vinho Certificado</t>
  </si>
  <si>
    <t>Exportações por Tipo de Produto - março 2021 vs março 2020</t>
  </si>
  <si>
    <t>Evolução das Exportações de Vinho (NC 2204) por Mercado / Acondicionamento - março 2021 vs março 2020</t>
  </si>
  <si>
    <t>Evolução das Exportações com Destino a uma Seleção de Mercados (NC 2204) - março 2021 vs março 2020</t>
  </si>
  <si>
    <t xml:space="preserve">março 2021 versus março 2020 </t>
  </si>
  <si>
    <t>7 - Evolução das Exportações de Vinho (NC 2204) por Mercado / Acondicionamento - março 2021 vs março 2020</t>
  </si>
  <si>
    <t>9 - Evolução das Exportações com Destino a uma Selecção de Mercado - março 2021 vs março 2020</t>
  </si>
  <si>
    <t>5 - Exportações por Tipo de produto - março 2021 vs março 2020</t>
  </si>
  <si>
    <t>FRANCA</t>
  </si>
  <si>
    <t>E.U.AMERICA</t>
  </si>
  <si>
    <t>BRASIL</t>
  </si>
  <si>
    <t>ALEMANHA</t>
  </si>
  <si>
    <t>REINO UNIDO</t>
  </si>
  <si>
    <t>PAISES BAIXOS</t>
  </si>
  <si>
    <t>BELGICA</t>
  </si>
  <si>
    <t>CANADA</t>
  </si>
  <si>
    <t>SUICA</t>
  </si>
  <si>
    <t>SUECIA</t>
  </si>
  <si>
    <t>POLONIA</t>
  </si>
  <si>
    <t>ANGOLA</t>
  </si>
  <si>
    <t>ESPANHA</t>
  </si>
  <si>
    <t>CHINA</t>
  </si>
  <si>
    <t>DINAMARCA</t>
  </si>
  <si>
    <t>FINLANDIA</t>
  </si>
  <si>
    <t>NORUEGA</t>
  </si>
  <si>
    <t>LUXEMBURGO</t>
  </si>
  <si>
    <t>FEDERAÇÃO RUSSA</t>
  </si>
  <si>
    <t>ITALIA</t>
  </si>
  <si>
    <t>MACAU</t>
  </si>
  <si>
    <t>JAPAO</t>
  </si>
  <si>
    <t>GUINE BISSAU</t>
  </si>
  <si>
    <t>COREIA DO SUL</t>
  </si>
  <si>
    <t>IRLANDA</t>
  </si>
  <si>
    <t>LITUANIA</t>
  </si>
  <si>
    <t>REINO UNIDO (Irlanda do Norte)</t>
  </si>
  <si>
    <t>AUSTRIA</t>
  </si>
  <si>
    <t>REP. CHECA</t>
  </si>
  <si>
    <t>LETONIA</t>
  </si>
  <si>
    <t>ROMENIA</t>
  </si>
  <si>
    <t>ESTONIA</t>
  </si>
  <si>
    <t>CHIPRE</t>
  </si>
  <si>
    <t>PROV/ABAST.BORDO UE</t>
  </si>
  <si>
    <t>REP. ESLOVACA</t>
  </si>
  <si>
    <t>S.TOME PRINCIPE</t>
  </si>
  <si>
    <t>AUSTRALIA</t>
  </si>
  <si>
    <t>MOCAMBIQUE</t>
  </si>
  <si>
    <t>CABO VERDE</t>
  </si>
  <si>
    <t>COSTA DO MARFIM</t>
  </si>
  <si>
    <t>UCRANIA</t>
  </si>
  <si>
    <t>ISRAEL</t>
  </si>
  <si>
    <t>SINGAPURA</t>
  </si>
  <si>
    <t>PAISES PT N/ DETERM.</t>
  </si>
  <si>
    <t>NOVA ZELANDIA</t>
  </si>
  <si>
    <t>HONG-KONG</t>
  </si>
  <si>
    <t>MEXICO</t>
  </si>
  <si>
    <t>TAIWAN</t>
  </si>
  <si>
    <t>TIMOR LESTE</t>
  </si>
  <si>
    <t>BULGARIA</t>
  </si>
  <si>
    <t>VENEZUELA</t>
  </si>
  <si>
    <t>EMIRATOS ARABES</t>
  </si>
  <si>
    <t>ESLOVENIA</t>
  </si>
  <si>
    <t>SUAZILANDIA</t>
  </si>
  <si>
    <t>AFRICA DO SUL</t>
  </si>
  <si>
    <t>SERVIA</t>
  </si>
  <si>
    <t>ANDORRA</t>
  </si>
  <si>
    <t>GRECIA</t>
  </si>
  <si>
    <t>CROACIA</t>
  </si>
  <si>
    <t>GANA</t>
  </si>
  <si>
    <t>ISLANDIA</t>
  </si>
  <si>
    <t>RUANDA</t>
  </si>
  <si>
    <t>TURQUIA</t>
  </si>
  <si>
    <t>MARROCOS</t>
  </si>
  <si>
    <t>URUGUAI</t>
  </si>
  <si>
    <t>FILIPINAS</t>
  </si>
  <si>
    <t>SENEGAL</t>
  </si>
  <si>
    <t>NIGERIA</t>
  </si>
  <si>
    <t>ZAIRE</t>
  </si>
  <si>
    <t>QUENIA</t>
  </si>
  <si>
    <t>MALTA</t>
  </si>
  <si>
    <t>CATAR</t>
  </si>
  <si>
    <t>INDONESIA</t>
  </si>
  <si>
    <t>MALASIA</t>
  </si>
  <si>
    <t xml:space="preserve">2020 - Dados Preliminares - revisão 10 de maio </t>
  </si>
  <si>
    <t>COSTA RICA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</si>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</sst>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%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94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23">
    <xf numFmtId="0" fontId="0" fillId="0" borderId="0" xfId="0"/>
    <xf numFmtId="0" fontId="0" fillId="0" borderId="0" xfId="0" applyBorder="1"/>
    <xf numFmtId="0" fontId="8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/>
    <xf numFmtId="164" fontId="5" fillId="0" borderId="27" xfId="0" applyNumberFormat="1" applyFont="1" applyFill="1" applyBorder="1" applyAlignment="1"/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0" fontId="6" fillId="0" borderId="0" xfId="0" applyFont="1" applyFill="1"/>
    <xf numFmtId="6" fontId="8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3" fontId="6" fillId="0" borderId="0" xfId="0" applyNumberFormat="1" applyFont="1" applyFill="1"/>
    <xf numFmtId="0" fontId="0" fillId="0" borderId="43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0" borderId="7" xfId="0" applyFont="1" applyFill="1" applyBorder="1" applyAlignment="1">
      <alignment horizontal="center"/>
    </xf>
    <xf numFmtId="0" fontId="6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6" xfId="0" applyNumberFormat="1" applyBorder="1" applyAlignment="1"/>
    <xf numFmtId="3" fontId="0" fillId="0" borderId="32" xfId="0" applyNumberFormat="1" applyBorder="1" applyAlignment="1"/>
    <xf numFmtId="3" fontId="0" fillId="0" borderId="47" xfId="0" applyNumberFormat="1" applyBorder="1" applyAlignment="1"/>
    <xf numFmtId="164" fontId="0" fillId="0" borderId="34" xfId="0" applyNumberFormat="1" applyBorder="1" applyAlignment="1"/>
    <xf numFmtId="164" fontId="5" fillId="0" borderId="48" xfId="0" applyNumberFormat="1" applyFont="1" applyFill="1" applyBorder="1" applyAlignment="1"/>
    <xf numFmtId="0" fontId="0" fillId="0" borderId="36" xfId="0" applyBorder="1" applyAlignment="1"/>
    <xf numFmtId="164" fontId="5" fillId="0" borderId="49" xfId="0" applyNumberFormat="1" applyFont="1" applyFill="1" applyBorder="1" applyAlignment="1"/>
    <xf numFmtId="3" fontId="0" fillId="0" borderId="2" xfId="0" applyNumberFormat="1" applyBorder="1" applyAlignment="1"/>
    <xf numFmtId="3" fontId="0" fillId="0" borderId="48" xfId="0" applyNumberFormat="1" applyBorder="1" applyAlignment="1"/>
    <xf numFmtId="164" fontId="0" fillId="0" borderId="43" xfId="0" applyNumberFormat="1" applyBorder="1" applyAlignment="1"/>
    <xf numFmtId="164" fontId="0" fillId="0" borderId="44" xfId="0" applyNumberFormat="1" applyBorder="1" applyAlignment="1"/>
    <xf numFmtId="164" fontId="0" fillId="0" borderId="42" xfId="0" applyNumberFormat="1" applyBorder="1" applyAlignment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0" borderId="7" xfId="0" applyFont="1" applyFill="1" applyBorder="1" applyAlignment="1"/>
    <xf numFmtId="6" fontId="8" fillId="0" borderId="0" xfId="0" applyNumberFormat="1" applyFont="1" applyAlignment="1"/>
    <xf numFmtId="0" fontId="13" fillId="0" borderId="0" xfId="0" applyFont="1" applyFill="1" applyBorder="1" applyAlignment="1"/>
    <xf numFmtId="0" fontId="13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1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1" xfId="0" applyNumberFormat="1" applyBorder="1"/>
    <xf numFmtId="0" fontId="9" fillId="2" borderId="2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5" fillId="0" borderId="4" xfId="0" applyNumberFormat="1" applyFont="1" applyFill="1" applyBorder="1" applyAlignment="1"/>
    <xf numFmtId="3" fontId="0" fillId="0" borderId="0" xfId="0" applyNumberFormat="1" applyBorder="1" applyAlignment="1"/>
    <xf numFmtId="0" fontId="9" fillId="2" borderId="67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3" xfId="0" applyNumberFormat="1" applyBorder="1" applyAlignment="1"/>
    <xf numFmtId="164" fontId="5" fillId="0" borderId="82" xfId="0" applyNumberFormat="1" applyFont="1" applyFill="1" applyBorder="1" applyAlignment="1"/>
    <xf numFmtId="164" fontId="5" fillId="0" borderId="84" xfId="0" applyNumberFormat="1" applyFont="1" applyFill="1" applyBorder="1" applyAlignment="1"/>
    <xf numFmtId="3" fontId="0" fillId="0" borderId="82" xfId="0" applyNumberFormat="1" applyBorder="1" applyAlignment="1"/>
    <xf numFmtId="3" fontId="0" fillId="0" borderId="85" xfId="0" applyNumberFormat="1" applyBorder="1"/>
    <xf numFmtId="3" fontId="0" fillId="0" borderId="86" xfId="0" applyNumberFormat="1" applyBorder="1"/>
    <xf numFmtId="3" fontId="0" fillId="0" borderId="87" xfId="0" applyNumberFormat="1" applyBorder="1"/>
    <xf numFmtId="0" fontId="8" fillId="0" borderId="0" xfId="0" applyFont="1" applyAlignment="1">
      <alignment horizontal="right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78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6" fontId="9" fillId="2" borderId="5" xfId="0" applyNumberFormat="1" applyFont="1" applyFill="1" applyBorder="1" applyAlignment="1">
      <alignment horizontal="center"/>
    </xf>
    <xf numFmtId="6" fontId="9" fillId="2" borderId="62" xfId="0" applyNumberFormat="1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3" fontId="0" fillId="0" borderId="0" xfId="0" applyNumberFormat="1" applyAlignment="1"/>
    <xf numFmtId="0" fontId="9" fillId="2" borderId="38" xfId="0" applyFont="1" applyFill="1" applyBorder="1" applyAlignment="1">
      <alignment horizontal="center" wrapText="1"/>
    </xf>
    <xf numFmtId="0" fontId="9" fillId="2" borderId="88" xfId="0" applyFont="1" applyFill="1" applyBorder="1" applyAlignment="1">
      <alignment horizontal="center" wrapText="1"/>
    </xf>
    <xf numFmtId="164" fontId="5" fillId="0" borderId="84" xfId="0" applyNumberFormat="1" applyFont="1" applyFill="1" applyBorder="1" applyAlignment="1">
      <alignment horizontal="center"/>
    </xf>
    <xf numFmtId="0" fontId="9" fillId="2" borderId="89" xfId="0" applyFont="1" applyFill="1" applyBorder="1" applyAlignment="1">
      <alignment horizontal="center" vertical="center"/>
    </xf>
    <xf numFmtId="0" fontId="9" fillId="2" borderId="90" xfId="0" applyFont="1" applyFill="1" applyBorder="1" applyAlignment="1">
      <alignment horizontal="center"/>
    </xf>
    <xf numFmtId="0" fontId="9" fillId="0" borderId="85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52" xfId="0" applyFont="1" applyFill="1" applyBorder="1" applyAlignment="1">
      <alignment vertic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78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7" fillId="0" borderId="5" xfId="0" applyNumberFormat="1" applyFont="1" applyBorder="1"/>
    <xf numFmtId="6" fontId="9" fillId="2" borderId="63" xfId="0" applyNumberFormat="1" applyFont="1" applyFill="1" applyBorder="1" applyAlignment="1">
      <alignment horizontal="center"/>
    </xf>
    <xf numFmtId="164" fontId="0" fillId="0" borderId="0" xfId="0" applyNumberFormat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0" fontId="0" fillId="0" borderId="11" xfId="0" applyBorder="1"/>
    <xf numFmtId="0" fontId="0" fillId="0" borderId="16" xfId="0" applyBorder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58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2" xfId="0" applyFont="1" applyFill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1" xfId="0" applyFont="1" applyFill="1" applyBorder="1" applyAlignment="1">
      <alignment horizontal="center" vertical="center" wrapText="1"/>
    </xf>
    <xf numFmtId="0" fontId="16" fillId="2" borderId="63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6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6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2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'1'!$B$6:$O$6</c:f>
              <c:numCache>
                <c:formatCode>#,##0</c:formatCode>
                <c:ptCount val="14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847113.29699999979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9-48B1-8D03-FA1F24AE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'1'!$B$30:$O$30</c:f>
              <c:numCache>
                <c:formatCode>#,##0</c:formatCode>
                <c:ptCount val="14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1904.1249999999998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3-444F-92EA-98DEEF5C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'1'!$B$32:$O$32</c:f>
              <c:numCache>
                <c:formatCode>#,##0</c:formatCode>
                <c:ptCount val="14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456436.24399999989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844-8D43-AD707D7AF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B-409E-A2AC-7274B0FBA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'1'!$B$8:$O$8</c:f>
              <c:numCache>
                <c:formatCode>#,##0</c:formatCode>
                <c:ptCount val="14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164005.19899999996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7-48F7-B5C1-ABDA4504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'1'!$B$10:$O$10</c:f>
              <c:numCache>
                <c:formatCode>#,##0</c:formatCode>
                <c:ptCount val="14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683108.09799999977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8-48A7-A065-96C1AFEED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E-49F1-8CD3-D98C9A269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'1'!$B$17:$O$17</c:f>
              <c:numCache>
                <c:formatCode>#,##0</c:formatCode>
                <c:ptCount val="14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388772.92799999996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9-41B5-B6C4-BE873346F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'1'!$B$19:$O$19</c:f>
              <c:numCache>
                <c:formatCode>#,##0</c:formatCode>
                <c:ptCount val="14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162100.75399999996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1-4561-8B87-AAE832190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'1'!$B$21:$O$21</c:f>
              <c:numCache>
                <c:formatCode>#,##0</c:formatCode>
                <c:ptCount val="14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226672.174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8-4FC4-90D7-89277E6B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3-4A96-8973-49D6C42A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'1'!$B$28:$O$28</c:f>
              <c:numCache>
                <c:formatCode>#,##0</c:formatCode>
                <c:ptCount val="14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458340.36899999989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2-4408-B093-86385279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5</xdr:row>
      <xdr:rowOff>76200</xdr:rowOff>
    </xdr:from>
    <xdr:to>
      <xdr:col>16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7</xdr:row>
      <xdr:rowOff>0</xdr:rowOff>
    </xdr:from>
    <xdr:to>
      <xdr:col>16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76200</xdr:colOff>
      <xdr:row>9</xdr:row>
      <xdr:rowOff>0</xdr:rowOff>
    </xdr:from>
    <xdr:to>
      <xdr:col>16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16</xdr:row>
      <xdr:rowOff>28575</xdr:rowOff>
    </xdr:from>
    <xdr:to>
      <xdr:col>15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47625</xdr:colOff>
      <xdr:row>27</xdr:row>
      <xdr:rowOff>104775</xdr:rowOff>
    </xdr:from>
    <xdr:to>
      <xdr:col>16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47625</xdr:colOff>
      <xdr:row>28</xdr:row>
      <xdr:rowOff>352424</xdr:rowOff>
    </xdr:from>
    <xdr:to>
      <xdr:col>16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31</xdr:row>
      <xdr:rowOff>95250</xdr:rowOff>
    </xdr:from>
    <xdr:to>
      <xdr:col>16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oao%20lima/Documents/COM&#201;RCIO%20EXTERNO/S&#237;ntese%20Estatistica/75.%20Novembro%202019/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JL/Dropbox/IVV/S&#237;ntese%20Estatistica/Mar&#231;o%202013/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opLeftCell="A19" zoomScaleNormal="100" workbookViewId="0">
      <selection activeCell="B19" sqref="B19"/>
    </sheetView>
  </sheetViews>
  <sheetFormatPr defaultRowHeight="15" x14ac:dyDescent="0.25"/>
  <cols>
    <col min="1" max="1" width="3.140625" customWidth="1"/>
  </cols>
  <sheetData>
    <row r="2" spans="2:11" ht="15.75" x14ac:dyDescent="0.25">
      <c r="E2" s="368" t="s">
        <v>25</v>
      </c>
      <c r="F2" s="368"/>
      <c r="G2" s="368"/>
      <c r="H2" s="368"/>
      <c r="I2" s="368"/>
      <c r="J2" s="368"/>
      <c r="K2" s="368"/>
    </row>
    <row r="3" spans="2:11" ht="15.75" x14ac:dyDescent="0.25">
      <c r="E3" s="368" t="s">
        <v>156</v>
      </c>
      <c r="F3" s="368"/>
      <c r="G3" s="368"/>
      <c r="H3" s="368"/>
      <c r="I3" s="368"/>
      <c r="J3" s="368"/>
      <c r="K3" s="368"/>
    </row>
    <row r="7" spans="2:11" ht="15.95" customHeight="1" x14ac:dyDescent="0.25"/>
    <row r="8" spans="2:11" ht="15.95" customHeight="1" x14ac:dyDescent="0.25">
      <c r="B8" s="7" t="s">
        <v>26</v>
      </c>
      <c r="C8" s="7"/>
    </row>
    <row r="9" spans="2:11" ht="15.95" customHeight="1" x14ac:dyDescent="0.25"/>
    <row r="10" spans="2:11" ht="15.95" customHeight="1" x14ac:dyDescent="0.25">
      <c r="B10" s="7" t="s">
        <v>114</v>
      </c>
      <c r="G10" t="s">
        <v>95</v>
      </c>
    </row>
    <row r="11" spans="2:11" ht="15.95" customHeight="1" x14ac:dyDescent="0.25"/>
    <row r="12" spans="2:11" ht="15.95" customHeight="1" x14ac:dyDescent="0.25">
      <c r="B12" s="7" t="s">
        <v>110</v>
      </c>
    </row>
    <row r="13" spans="2:11" ht="15.95" customHeight="1" x14ac:dyDescent="0.25">
      <c r="B13" s="7"/>
      <c r="C13" s="7"/>
      <c r="D13" s="7"/>
      <c r="E13" s="7"/>
      <c r="F13" s="7"/>
      <c r="G13" s="7"/>
    </row>
    <row r="14" spans="2:11" ht="15.95" customHeight="1" x14ac:dyDescent="0.25">
      <c r="B14" s="7" t="s">
        <v>109</v>
      </c>
      <c r="C14" s="7"/>
      <c r="D14" s="7"/>
      <c r="E14" s="7"/>
      <c r="F14" s="7"/>
      <c r="G14" s="7"/>
    </row>
    <row r="15" spans="2:11" ht="15.95" customHeight="1" x14ac:dyDescent="0.25"/>
    <row r="16" spans="2:11" ht="15.95" customHeight="1" x14ac:dyDescent="0.25">
      <c r="B16" s="7" t="s">
        <v>113</v>
      </c>
    </row>
    <row r="17" spans="2:8" ht="15.95" customHeight="1" x14ac:dyDescent="0.25">
      <c r="B17" s="7"/>
    </row>
    <row r="18" spans="2:8" ht="15.95" customHeight="1" x14ac:dyDescent="0.25">
      <c r="B18" s="7" t="s">
        <v>159</v>
      </c>
    </row>
    <row r="19" spans="2:8" ht="15.95" customHeight="1" x14ac:dyDescent="0.25">
      <c r="B19" s="7"/>
    </row>
    <row r="20" spans="2:8" ht="15.95" customHeight="1" x14ac:dyDescent="0.25">
      <c r="B20" s="328" t="s">
        <v>127</v>
      </c>
    </row>
    <row r="21" spans="2:8" ht="15.95" customHeight="1" x14ac:dyDescent="0.25">
      <c r="B21" s="7"/>
    </row>
    <row r="22" spans="2:8" ht="15.95" customHeight="1" x14ac:dyDescent="0.25">
      <c r="B22" s="7" t="s">
        <v>157</v>
      </c>
    </row>
    <row r="23" spans="2:8" ht="15.95" customHeight="1" x14ac:dyDescent="0.25"/>
    <row r="24" spans="2:8" ht="15.95" customHeight="1" x14ac:dyDescent="0.25">
      <c r="B24" s="328" t="s">
        <v>128</v>
      </c>
    </row>
    <row r="25" spans="2:8" ht="15.95" customHeight="1" x14ac:dyDescent="0.25">
      <c r="B25" s="13"/>
    </row>
    <row r="26" spans="2:8" ht="15.95" customHeight="1" x14ac:dyDescent="0.25">
      <c r="B26" s="328" t="s">
        <v>158</v>
      </c>
    </row>
    <row r="27" spans="2:8" ht="15.95" customHeight="1" x14ac:dyDescent="0.25">
      <c r="B27" s="7"/>
      <c r="C27" s="7"/>
      <c r="D27" s="7"/>
      <c r="E27" s="7"/>
      <c r="F27" s="7"/>
      <c r="G27" s="7"/>
      <c r="H27" s="7"/>
    </row>
    <row r="28" spans="2:8" ht="15.95" customHeight="1" x14ac:dyDescent="0.25">
      <c r="B28" s="328" t="s">
        <v>129</v>
      </c>
    </row>
    <row r="29" spans="2:8" ht="15.95" customHeight="1" x14ac:dyDescent="0.25">
      <c r="B29" s="7"/>
    </row>
    <row r="30" spans="2:8" x14ac:dyDescent="0.25">
      <c r="B30" s="328" t="s">
        <v>130</v>
      </c>
    </row>
    <row r="31" spans="2:8" x14ac:dyDescent="0.25">
      <c r="B31" s="7"/>
    </row>
    <row r="32" spans="2:8" x14ac:dyDescent="0.25">
      <c r="B32" s="328" t="s">
        <v>131</v>
      </c>
    </row>
    <row r="33" spans="2:11" x14ac:dyDescent="0.25">
      <c r="B33" s="7"/>
    </row>
    <row r="34" spans="2:11" x14ac:dyDescent="0.25">
      <c r="B34" s="328" t="s">
        <v>132</v>
      </c>
    </row>
    <row r="36" spans="2:11" x14ac:dyDescent="0.25">
      <c r="B36" s="328" t="s">
        <v>133</v>
      </c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328" t="s">
        <v>134</v>
      </c>
    </row>
    <row r="39" spans="2:11" x14ac:dyDescent="0.25">
      <c r="B39" s="328"/>
    </row>
    <row r="40" spans="2:11" x14ac:dyDescent="0.25">
      <c r="B40" s="328" t="s">
        <v>135</v>
      </c>
    </row>
    <row r="42" spans="2:11" x14ac:dyDescent="0.25">
      <c r="B42" s="328" t="s">
        <v>136</v>
      </c>
    </row>
    <row r="44" spans="2:11" x14ac:dyDescent="0.25">
      <c r="B44" s="328" t="s">
        <v>137</v>
      </c>
    </row>
    <row r="46" spans="2:11" x14ac:dyDescent="0.25">
      <c r="B46" s="328" t="s">
        <v>138</v>
      </c>
    </row>
    <row r="48" spans="2:11" x14ac:dyDescent="0.25">
      <c r="B48" s="328" t="s">
        <v>139</v>
      </c>
    </row>
    <row r="50" spans="2:2" x14ac:dyDescent="0.25">
      <c r="B50" s="328" t="s">
        <v>140</v>
      </c>
    </row>
    <row r="52" spans="2:2" x14ac:dyDescent="0.25">
      <c r="B52" s="328" t="s">
        <v>141</v>
      </c>
    </row>
    <row r="54" spans="2:2" x14ac:dyDescent="0.25">
      <c r="B54" s="328" t="s">
        <v>142</v>
      </c>
    </row>
    <row r="56" spans="2:2" x14ac:dyDescent="0.25">
      <c r="B56" s="328" t="s">
        <v>143</v>
      </c>
    </row>
    <row r="58" spans="2:2" x14ac:dyDescent="0.25">
      <c r="B58" s="328" t="s">
        <v>144</v>
      </c>
    </row>
    <row r="60" spans="2:2" x14ac:dyDescent="0.25">
      <c r="B60" s="328" t="s">
        <v>145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M96"/>
  <sheetViews>
    <sheetView showGridLines="0" zoomScaleNormal="100" workbookViewId="0">
      <selection activeCell="H1" sqref="H1:I1048576"/>
    </sheetView>
  </sheetViews>
  <sheetFormatPr defaultRowHeight="15" x14ac:dyDescent="0.25"/>
  <cols>
    <col min="1" max="1" width="33.140625" customWidth="1"/>
    <col min="2" max="3" width="9.7109375" customWidth="1"/>
    <col min="4" max="4" width="10.85546875" customWidth="1"/>
    <col min="5" max="5" width="1.85546875" customWidth="1"/>
    <col min="6" max="7" width="9.7109375" customWidth="1"/>
    <col min="8" max="8" width="10.85546875" customWidth="1"/>
    <col min="9" max="9" width="1.85546875" customWidth="1"/>
    <col min="10" max="11" width="9.7109375" style="41" customWidth="1"/>
    <col min="12" max="12" width="10.85546875" customWidth="1"/>
    <col min="13" max="13" width="1.85546875" customWidth="1"/>
  </cols>
  <sheetData>
    <row r="1" spans="1:13" ht="15.75" x14ac:dyDescent="0.25">
      <c r="A1" s="6" t="s">
        <v>31</v>
      </c>
    </row>
    <row r="3" spans="1:13" ht="8.25" customHeight="1" thickBot="1" x14ac:dyDescent="0.3"/>
    <row r="4" spans="1:13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3" x14ac:dyDescent="0.25">
      <c r="A5" s="414"/>
      <c r="B5" s="410" t="s">
        <v>149</v>
      </c>
      <c r="C5" s="404"/>
      <c r="D5" s="177" t="s">
        <v>121</v>
      </c>
      <c r="F5" s="399" t="str">
        <f>B5</f>
        <v>jan-mar</v>
      </c>
      <c r="G5" s="404"/>
      <c r="H5" s="177" t="str">
        <f>D5</f>
        <v>2021 / 2020</v>
      </c>
      <c r="J5" s="399" t="str">
        <f>B5</f>
        <v>jan-mar</v>
      </c>
      <c r="K5" s="400"/>
      <c r="L5" s="177" t="str">
        <f>H5</f>
        <v>2021 / 2020</v>
      </c>
    </row>
    <row r="6" spans="1:13" ht="19.5" customHeight="1" thickBot="1" x14ac:dyDescent="0.3">
      <c r="A6" s="415"/>
      <c r="B6" s="120">
        <v>2020</v>
      </c>
      <c r="C6" s="180">
        <v>2021</v>
      </c>
      <c r="D6" s="177" t="s">
        <v>1</v>
      </c>
      <c r="F6" s="31">
        <f>B6</f>
        <v>2020</v>
      </c>
      <c r="G6" s="180">
        <f>C6</f>
        <v>2021</v>
      </c>
      <c r="H6" s="316">
        <v>1000</v>
      </c>
      <c r="J6" s="31">
        <f>B6</f>
        <v>2020</v>
      </c>
      <c r="K6" s="180">
        <f>C6</f>
        <v>2021</v>
      </c>
      <c r="L6" s="178"/>
    </row>
    <row r="7" spans="1:13" ht="20.100000000000001" customHeight="1" x14ac:dyDescent="0.25">
      <c r="A7" s="14" t="s">
        <v>160</v>
      </c>
      <c r="B7" s="25">
        <v>99702.560000000012</v>
      </c>
      <c r="C7" s="193">
        <v>100469.97000000002</v>
      </c>
      <c r="D7" s="67">
        <f t="shared" ref="D7:D33" si="0">(C7-B7)/B7</f>
        <v>7.6969939387715163E-3</v>
      </c>
      <c r="E7" s="1"/>
      <c r="F7" s="25">
        <v>25987.344999999994</v>
      </c>
      <c r="G7" s="193">
        <v>27479.294999999998</v>
      </c>
      <c r="H7" s="67">
        <f t="shared" ref="H7:H33" si="1">(G7-F7)/F7</f>
        <v>5.7410635830632363E-2</v>
      </c>
      <c r="I7" s="1"/>
      <c r="J7" s="48">
        <f t="shared" ref="J7:J33" si="2">(F7/B7)*10</f>
        <v>2.6064872356336677</v>
      </c>
      <c r="K7" s="195">
        <f t="shared" ref="K7:K33" si="3">(G7/C7)*10</f>
        <v>2.7350754658332233</v>
      </c>
      <c r="L7" s="67">
        <f>(K7-J7)/J7</f>
        <v>4.9333919016217337E-2</v>
      </c>
      <c r="M7" s="4"/>
    </row>
    <row r="8" spans="1:13" ht="20.100000000000001" customHeight="1" x14ac:dyDescent="0.25">
      <c r="A8" s="14" t="s">
        <v>161</v>
      </c>
      <c r="B8" s="25">
        <v>66472.289999999994</v>
      </c>
      <c r="C8" s="186">
        <v>68089.319999999992</v>
      </c>
      <c r="D8" s="67">
        <f t="shared" si="0"/>
        <v>2.4326377201688086E-2</v>
      </c>
      <c r="E8" s="1"/>
      <c r="F8" s="25">
        <v>24441.502999999997</v>
      </c>
      <c r="G8" s="186">
        <v>24980.12000000001</v>
      </c>
      <c r="H8" s="67">
        <f t="shared" si="1"/>
        <v>2.2036983568482389E-2</v>
      </c>
      <c r="I8" s="1"/>
      <c r="J8" s="48">
        <f t="shared" si="2"/>
        <v>3.6769461380072812</v>
      </c>
      <c r="K8" s="189">
        <f t="shared" si="3"/>
        <v>3.6687280765911616</v>
      </c>
      <c r="L8" s="67">
        <f t="shared" ref="L8:L33" si="4">(K8-J8)/J8</f>
        <v>-2.2350236059137259E-3</v>
      </c>
      <c r="M8" s="4"/>
    </row>
    <row r="9" spans="1:13" ht="20.100000000000001" customHeight="1" x14ac:dyDescent="0.25">
      <c r="A9" s="14" t="s">
        <v>162</v>
      </c>
      <c r="B9" s="25">
        <v>39619.05000000001</v>
      </c>
      <c r="C9" s="186">
        <v>54349.4</v>
      </c>
      <c r="D9" s="67">
        <f t="shared" si="0"/>
        <v>0.37179967717549983</v>
      </c>
      <c r="E9" s="1"/>
      <c r="F9" s="25">
        <v>11195.113000000003</v>
      </c>
      <c r="G9" s="186">
        <v>15508.551999999996</v>
      </c>
      <c r="H9" s="67">
        <f t="shared" si="1"/>
        <v>0.38529660218704287</v>
      </c>
      <c r="I9" s="1"/>
      <c r="J9" s="48">
        <f t="shared" si="2"/>
        <v>2.8256894095138572</v>
      </c>
      <c r="K9" s="189">
        <f t="shared" si="3"/>
        <v>2.8534909309026402</v>
      </c>
      <c r="L9" s="67">
        <f t="shared" si="4"/>
        <v>9.8388454496016551E-3</v>
      </c>
      <c r="M9" s="4"/>
    </row>
    <row r="10" spans="1:13" ht="20.100000000000001" customHeight="1" x14ac:dyDescent="0.25">
      <c r="A10" s="14" t="s">
        <v>163</v>
      </c>
      <c r="B10" s="25">
        <v>50744.249999999978</v>
      </c>
      <c r="C10" s="186">
        <v>55658.55</v>
      </c>
      <c r="D10" s="67">
        <f t="shared" si="0"/>
        <v>9.6844470063111129E-2</v>
      </c>
      <c r="E10" s="1"/>
      <c r="F10" s="25">
        <v>11094.332999999997</v>
      </c>
      <c r="G10" s="186">
        <v>13669.752000000002</v>
      </c>
      <c r="H10" s="67">
        <f t="shared" si="1"/>
        <v>0.23213824571517783</v>
      </c>
      <c r="I10" s="1"/>
      <c r="J10" s="48">
        <f t="shared" si="2"/>
        <v>2.1863231794735367</v>
      </c>
      <c r="K10" s="189">
        <f t="shared" si="3"/>
        <v>2.4560021775630161</v>
      </c>
      <c r="L10" s="67">
        <f t="shared" si="4"/>
        <v>0.12334818595044932</v>
      </c>
      <c r="M10" s="4"/>
    </row>
    <row r="11" spans="1:13" ht="20.100000000000001" customHeight="1" x14ac:dyDescent="0.25">
      <c r="A11" s="14" t="s">
        <v>164</v>
      </c>
      <c r="B11" s="25">
        <v>40986.690000000017</v>
      </c>
      <c r="C11" s="186">
        <v>44065.699999999983</v>
      </c>
      <c r="D11" s="67">
        <f t="shared" si="0"/>
        <v>7.5122192106753791E-2</v>
      </c>
      <c r="E11" s="1"/>
      <c r="F11" s="25">
        <v>12836.208000000001</v>
      </c>
      <c r="G11" s="186">
        <v>13579.321999999996</v>
      </c>
      <c r="H11" s="67">
        <f t="shared" si="1"/>
        <v>5.7892019200685742E-2</v>
      </c>
      <c r="I11" s="1"/>
      <c r="J11" s="48">
        <f t="shared" si="2"/>
        <v>3.1317991279608077</v>
      </c>
      <c r="K11" s="189">
        <f t="shared" si="3"/>
        <v>3.0816081442028609</v>
      </c>
      <c r="L11" s="67">
        <f t="shared" si="4"/>
        <v>-1.6026246163056899E-2</v>
      </c>
      <c r="M11" s="4"/>
    </row>
    <row r="12" spans="1:13" ht="20.100000000000001" customHeight="1" x14ac:dyDescent="0.25">
      <c r="A12" s="14" t="s">
        <v>165</v>
      </c>
      <c r="B12" s="25">
        <v>29551.790000000012</v>
      </c>
      <c r="C12" s="186">
        <v>32886.11</v>
      </c>
      <c r="D12" s="67">
        <f t="shared" si="0"/>
        <v>0.11282971353004294</v>
      </c>
      <c r="E12" s="1"/>
      <c r="F12" s="25">
        <v>9660.219000000001</v>
      </c>
      <c r="G12" s="186">
        <v>11976.310000000005</v>
      </c>
      <c r="H12" s="67">
        <f t="shared" si="1"/>
        <v>0.23975553763325694</v>
      </c>
      <c r="I12" s="1"/>
      <c r="J12" s="48">
        <f t="shared" si="2"/>
        <v>3.2689116293801486</v>
      </c>
      <c r="K12" s="189">
        <f t="shared" si="3"/>
        <v>3.6417533116565033</v>
      </c>
      <c r="L12" s="67">
        <f t="shared" si="4"/>
        <v>0.1140568251907908</v>
      </c>
      <c r="M12" s="4"/>
    </row>
    <row r="13" spans="1:13" ht="20.100000000000001" customHeight="1" x14ac:dyDescent="0.25">
      <c r="A13" s="14" t="s">
        <v>166</v>
      </c>
      <c r="B13" s="25">
        <v>29097.860000000004</v>
      </c>
      <c r="C13" s="186">
        <v>32343.230000000003</v>
      </c>
      <c r="D13" s="67">
        <f t="shared" si="0"/>
        <v>0.11153294434711002</v>
      </c>
      <c r="E13" s="1"/>
      <c r="F13" s="25">
        <v>9794.1310000000012</v>
      </c>
      <c r="G13" s="186">
        <v>11377.19</v>
      </c>
      <c r="H13" s="67">
        <f t="shared" si="1"/>
        <v>0.16163343128655305</v>
      </c>
      <c r="I13" s="1"/>
      <c r="J13" s="48">
        <f t="shared" si="2"/>
        <v>3.3659282847604599</v>
      </c>
      <c r="K13" s="189">
        <f t="shared" si="3"/>
        <v>3.517641868174576</v>
      </c>
      <c r="L13" s="67">
        <f t="shared" si="4"/>
        <v>4.5073326161170123E-2</v>
      </c>
      <c r="M13" s="4"/>
    </row>
    <row r="14" spans="1:13" ht="20.100000000000001" customHeight="1" x14ac:dyDescent="0.25">
      <c r="A14" s="14" t="s">
        <v>167</v>
      </c>
      <c r="B14" s="25">
        <v>31732.399999999998</v>
      </c>
      <c r="C14" s="186">
        <v>31589.48000000001</v>
      </c>
      <c r="D14" s="67">
        <f t="shared" si="0"/>
        <v>-4.5039139806628981E-3</v>
      </c>
      <c r="E14" s="1"/>
      <c r="F14" s="25">
        <v>11432.928999999998</v>
      </c>
      <c r="G14" s="186">
        <v>11058.773000000001</v>
      </c>
      <c r="H14" s="67">
        <f t="shared" si="1"/>
        <v>-3.272617191972392E-2</v>
      </c>
      <c r="I14" s="1"/>
      <c r="J14" s="48">
        <f t="shared" si="2"/>
        <v>3.6029197287315169</v>
      </c>
      <c r="K14" s="189">
        <f t="shared" si="3"/>
        <v>3.5007771574587481</v>
      </c>
      <c r="L14" s="67">
        <f t="shared" si="4"/>
        <v>-2.8349943646601931E-2</v>
      </c>
      <c r="M14" s="4"/>
    </row>
    <row r="15" spans="1:13" ht="20.100000000000001" customHeight="1" x14ac:dyDescent="0.25">
      <c r="A15" s="14" t="s">
        <v>168</v>
      </c>
      <c r="B15" s="25">
        <v>26697.430000000008</v>
      </c>
      <c r="C15" s="186">
        <v>29503.740000000009</v>
      </c>
      <c r="D15" s="67">
        <f t="shared" si="0"/>
        <v>0.10511536129133031</v>
      </c>
      <c r="E15" s="1"/>
      <c r="F15" s="25">
        <v>8283.18</v>
      </c>
      <c r="G15" s="186">
        <v>9371.274999999996</v>
      </c>
      <c r="H15" s="67">
        <f t="shared" si="1"/>
        <v>0.13136198899456436</v>
      </c>
      <c r="I15" s="1"/>
      <c r="J15" s="48">
        <f t="shared" si="2"/>
        <v>3.1026132477920152</v>
      </c>
      <c r="K15" s="189">
        <f t="shared" si="3"/>
        <v>3.1763006995045351</v>
      </c>
      <c r="L15" s="67">
        <f t="shared" si="4"/>
        <v>2.3750124758527287E-2</v>
      </c>
      <c r="M15" s="4"/>
    </row>
    <row r="16" spans="1:13" ht="20.100000000000001" customHeight="1" x14ac:dyDescent="0.25">
      <c r="A16" s="14" t="s">
        <v>169</v>
      </c>
      <c r="B16" s="25">
        <v>28502.98000000001</v>
      </c>
      <c r="C16" s="186">
        <v>35087.969999999979</v>
      </c>
      <c r="D16" s="67">
        <f t="shared" si="0"/>
        <v>0.23102812407684972</v>
      </c>
      <c r="E16" s="1"/>
      <c r="F16" s="25">
        <v>6644.467999999998</v>
      </c>
      <c r="G16" s="186">
        <v>7917.3300000000017</v>
      </c>
      <c r="H16" s="67">
        <f t="shared" si="1"/>
        <v>0.19156718039728751</v>
      </c>
      <c r="I16" s="1"/>
      <c r="J16" s="48">
        <f t="shared" si="2"/>
        <v>2.3311485325394035</v>
      </c>
      <c r="K16" s="189">
        <f t="shared" si="3"/>
        <v>2.2564229278581824</v>
      </c>
      <c r="L16" s="67">
        <f t="shared" si="4"/>
        <v>-3.2055273886739323E-2</v>
      </c>
      <c r="M16" s="4"/>
    </row>
    <row r="17" spans="1:13" ht="20.100000000000001" customHeight="1" x14ac:dyDescent="0.25">
      <c r="A17" s="14" t="s">
        <v>170</v>
      </c>
      <c r="B17" s="25">
        <v>23619.949999999986</v>
      </c>
      <c r="C17" s="186">
        <v>31124.599999999995</v>
      </c>
      <c r="D17" s="67">
        <f t="shared" si="0"/>
        <v>0.31772505868979456</v>
      </c>
      <c r="E17" s="1"/>
      <c r="F17" s="25">
        <v>5192.2210000000014</v>
      </c>
      <c r="G17" s="186">
        <v>7151.6079999999993</v>
      </c>
      <c r="H17" s="67">
        <f t="shared" si="1"/>
        <v>0.37736972289892851</v>
      </c>
      <c r="I17" s="1"/>
      <c r="J17" s="48">
        <f t="shared" si="2"/>
        <v>2.1982353899987106</v>
      </c>
      <c r="K17" s="189">
        <f t="shared" si="3"/>
        <v>2.2977349106494542</v>
      </c>
      <c r="L17" s="67">
        <f t="shared" si="4"/>
        <v>4.526336037688939E-2</v>
      </c>
      <c r="M17" s="4"/>
    </row>
    <row r="18" spans="1:13" ht="20.100000000000001" customHeight="1" x14ac:dyDescent="0.25">
      <c r="A18" s="14" t="s">
        <v>171</v>
      </c>
      <c r="B18" s="25">
        <v>74143.230000000025</v>
      </c>
      <c r="C18" s="186">
        <v>57213.189999999995</v>
      </c>
      <c r="D18" s="67">
        <f t="shared" si="0"/>
        <v>-0.22834235843245598</v>
      </c>
      <c r="E18" s="1"/>
      <c r="F18" s="25">
        <v>9565.9520000000011</v>
      </c>
      <c r="G18" s="186">
        <v>6517.1250000000027</v>
      </c>
      <c r="H18" s="67">
        <f t="shared" si="1"/>
        <v>-0.31871652711617182</v>
      </c>
      <c r="I18" s="1"/>
      <c r="J18" s="48">
        <f t="shared" si="2"/>
        <v>1.2901989837777501</v>
      </c>
      <c r="K18" s="189">
        <f t="shared" si="3"/>
        <v>1.1390948485829935</v>
      </c>
      <c r="L18" s="67">
        <f t="shared" si="4"/>
        <v>-0.11711692312167087</v>
      </c>
      <c r="M18" s="4"/>
    </row>
    <row r="19" spans="1:13" ht="20.100000000000001" customHeight="1" x14ac:dyDescent="0.25">
      <c r="A19" s="14" t="s">
        <v>172</v>
      </c>
      <c r="B19" s="25">
        <v>14402.880000000008</v>
      </c>
      <c r="C19" s="186">
        <v>14260.309999999994</v>
      </c>
      <c r="D19" s="67">
        <f t="shared" si="0"/>
        <v>-9.8987147015051277E-3</v>
      </c>
      <c r="E19" s="1"/>
      <c r="F19" s="25">
        <v>3646.6980000000012</v>
      </c>
      <c r="G19" s="186">
        <v>4171.0899999999983</v>
      </c>
      <c r="H19" s="67">
        <f t="shared" si="1"/>
        <v>0.14379913006231854</v>
      </c>
      <c r="I19" s="1"/>
      <c r="J19" s="48">
        <f t="shared" si="2"/>
        <v>2.5319227821102439</v>
      </c>
      <c r="K19" s="189">
        <f t="shared" si="3"/>
        <v>2.9249644643068766</v>
      </c>
      <c r="L19" s="67">
        <f t="shared" si="4"/>
        <v>0.15523446645914302</v>
      </c>
      <c r="M19" s="4"/>
    </row>
    <row r="20" spans="1:13" ht="20.100000000000001" customHeight="1" x14ac:dyDescent="0.25">
      <c r="A20" s="14" t="s">
        <v>173</v>
      </c>
      <c r="B20" s="25">
        <v>9575.8299999999981</v>
      </c>
      <c r="C20" s="186">
        <v>9752.590000000002</v>
      </c>
      <c r="D20" s="67">
        <f t="shared" si="0"/>
        <v>1.8458974313454175E-2</v>
      </c>
      <c r="E20" s="1"/>
      <c r="F20" s="25">
        <v>2894.4420000000009</v>
      </c>
      <c r="G20" s="186">
        <v>3925.1760000000008</v>
      </c>
      <c r="H20" s="67">
        <f t="shared" si="1"/>
        <v>0.35610801667471642</v>
      </c>
      <c r="I20" s="1"/>
      <c r="J20" s="48">
        <f t="shared" si="2"/>
        <v>3.0226539109403587</v>
      </c>
      <c r="K20" s="189">
        <f t="shared" si="3"/>
        <v>4.0247523991062888</v>
      </c>
      <c r="L20" s="67">
        <f t="shared" si="4"/>
        <v>0.33152935059448257</v>
      </c>
      <c r="M20" s="4"/>
    </row>
    <row r="21" spans="1:13" ht="20.100000000000001" customHeight="1" x14ac:dyDescent="0.25">
      <c r="A21" s="14" t="s">
        <v>174</v>
      </c>
      <c r="B21" s="25">
        <v>6415.06</v>
      </c>
      <c r="C21" s="186">
        <v>7046.4199999999992</v>
      </c>
      <c r="D21" s="67">
        <f t="shared" si="0"/>
        <v>9.8418409180896005E-2</v>
      </c>
      <c r="E21" s="1"/>
      <c r="F21" s="25">
        <v>2878.4160000000006</v>
      </c>
      <c r="G21" s="186">
        <v>3572.5250000000001</v>
      </c>
      <c r="H21" s="67">
        <f t="shared" si="1"/>
        <v>0.24114269792830478</v>
      </c>
      <c r="I21" s="1"/>
      <c r="J21" s="48">
        <f t="shared" si="2"/>
        <v>4.4869666067036009</v>
      </c>
      <c r="K21" s="189">
        <f t="shared" si="3"/>
        <v>5.069985893545943</v>
      </c>
      <c r="L21" s="67">
        <f t="shared" si="4"/>
        <v>0.12993617691990436</v>
      </c>
      <c r="M21" s="4"/>
    </row>
    <row r="22" spans="1:13" ht="20.100000000000001" customHeight="1" x14ac:dyDescent="0.25">
      <c r="A22" s="14" t="s">
        <v>175</v>
      </c>
      <c r="B22" s="25">
        <v>10546</v>
      </c>
      <c r="C22" s="186">
        <v>14131.7</v>
      </c>
      <c r="D22" s="67">
        <f t="shared" si="0"/>
        <v>0.3400056893608952</v>
      </c>
      <c r="E22" s="1"/>
      <c r="F22" s="25">
        <v>2377.7240000000006</v>
      </c>
      <c r="G22" s="186">
        <v>3381.0419999999999</v>
      </c>
      <c r="H22" s="67">
        <f t="shared" si="1"/>
        <v>0.42196571174787278</v>
      </c>
      <c r="I22" s="1"/>
      <c r="J22" s="48">
        <f t="shared" si="2"/>
        <v>2.2546216575004747</v>
      </c>
      <c r="K22" s="189">
        <f t="shared" si="3"/>
        <v>2.3925231925387602</v>
      </c>
      <c r="L22" s="67">
        <f t="shared" si="4"/>
        <v>6.116393612184419E-2</v>
      </c>
      <c r="M22" s="4"/>
    </row>
    <row r="23" spans="1:13" ht="20.100000000000001" customHeight="1" x14ac:dyDescent="0.25">
      <c r="A23" s="14" t="s">
        <v>176</v>
      </c>
      <c r="B23" s="25">
        <v>9227.720000000003</v>
      </c>
      <c r="C23" s="186">
        <v>12870.190000000004</v>
      </c>
      <c r="D23" s="67">
        <f t="shared" si="0"/>
        <v>0.39473130957592989</v>
      </c>
      <c r="E23" s="1"/>
      <c r="F23" s="25">
        <v>2513.4490000000001</v>
      </c>
      <c r="G23" s="186">
        <v>3323.0929999999998</v>
      </c>
      <c r="H23" s="67">
        <f t="shared" si="1"/>
        <v>0.32212469797477478</v>
      </c>
      <c r="I23" s="1"/>
      <c r="J23" s="48">
        <f t="shared" si="2"/>
        <v>2.7238028462068629</v>
      </c>
      <c r="K23" s="189">
        <f t="shared" si="3"/>
        <v>2.5820077248276823</v>
      </c>
      <c r="L23" s="67">
        <f t="shared" si="4"/>
        <v>-5.2057777080541233E-2</v>
      </c>
      <c r="M23" s="4"/>
    </row>
    <row r="24" spans="1:13" ht="20.100000000000001" customHeight="1" x14ac:dyDescent="0.25">
      <c r="A24" s="14" t="s">
        <v>177</v>
      </c>
      <c r="B24" s="25">
        <v>12420.210000000003</v>
      </c>
      <c r="C24" s="186">
        <v>14339.9</v>
      </c>
      <c r="D24" s="67">
        <f t="shared" si="0"/>
        <v>0.15456179887457591</v>
      </c>
      <c r="E24" s="1"/>
      <c r="F24" s="25">
        <v>2902.1169999999997</v>
      </c>
      <c r="G24" s="186">
        <v>3207.9539999999993</v>
      </c>
      <c r="H24" s="67">
        <f t="shared" si="1"/>
        <v>0.10538410408677512</v>
      </c>
      <c r="I24" s="1"/>
      <c r="J24" s="48">
        <f t="shared" si="2"/>
        <v>2.336608640272587</v>
      </c>
      <c r="K24" s="189">
        <f t="shared" si="3"/>
        <v>2.2370825459033878</v>
      </c>
      <c r="L24" s="67">
        <f t="shared" si="4"/>
        <v>-4.2594250767466341E-2</v>
      </c>
      <c r="M24" s="4"/>
    </row>
    <row r="25" spans="1:13" ht="20.100000000000001" customHeight="1" x14ac:dyDescent="0.25">
      <c r="A25" s="14" t="s">
        <v>178</v>
      </c>
      <c r="B25" s="25">
        <v>4991.79</v>
      </c>
      <c r="C25" s="186">
        <v>9241.9800000000014</v>
      </c>
      <c r="D25" s="67">
        <f t="shared" si="0"/>
        <v>0.8514360580072482</v>
      </c>
      <c r="E25" s="1"/>
      <c r="F25" s="25">
        <v>1116.7759999999998</v>
      </c>
      <c r="G25" s="186">
        <v>2206.9669999999996</v>
      </c>
      <c r="H25" s="67">
        <f t="shared" si="1"/>
        <v>0.97619486808455769</v>
      </c>
      <c r="I25" s="1"/>
      <c r="J25" s="48">
        <f t="shared" si="2"/>
        <v>2.2372255243109183</v>
      </c>
      <c r="K25" s="189">
        <f t="shared" si="3"/>
        <v>2.3879807140894043</v>
      </c>
      <c r="L25" s="67">
        <f t="shared" si="4"/>
        <v>6.7384887281276534E-2</v>
      </c>
      <c r="M25" s="4"/>
    </row>
    <row r="26" spans="1:13" ht="20.100000000000001" customHeight="1" x14ac:dyDescent="0.25">
      <c r="A26" s="14" t="s">
        <v>179</v>
      </c>
      <c r="B26" s="25">
        <v>3900.6399999999994</v>
      </c>
      <c r="C26" s="186">
        <v>6300.85</v>
      </c>
      <c r="D26" s="67">
        <f t="shared" si="0"/>
        <v>0.61533748307970004</v>
      </c>
      <c r="E26" s="1"/>
      <c r="F26" s="25">
        <v>1375.2850000000005</v>
      </c>
      <c r="G26" s="186">
        <v>2047.1030000000001</v>
      </c>
      <c r="H26" s="67">
        <f t="shared" si="1"/>
        <v>0.48849365767822617</v>
      </c>
      <c r="I26" s="1"/>
      <c r="J26" s="48">
        <f t="shared" si="2"/>
        <v>3.5257932031666614</v>
      </c>
      <c r="K26" s="189">
        <f t="shared" si="3"/>
        <v>3.248931493369942</v>
      </c>
      <c r="L26" s="67">
        <f t="shared" si="4"/>
        <v>-7.8524659230739452E-2</v>
      </c>
      <c r="M26" s="4"/>
    </row>
    <row r="27" spans="1:13" ht="20.100000000000001" customHeight="1" x14ac:dyDescent="0.25">
      <c r="A27" s="14" t="s">
        <v>180</v>
      </c>
      <c r="B27" s="25">
        <v>2508.7900000000009</v>
      </c>
      <c r="C27" s="186">
        <v>4448.8500000000004</v>
      </c>
      <c r="D27" s="67">
        <f t="shared" si="0"/>
        <v>0.77330505941111005</v>
      </c>
      <c r="E27" s="1"/>
      <c r="F27" s="25">
        <v>732.23999999999978</v>
      </c>
      <c r="G27" s="186">
        <v>1670.1030000000001</v>
      </c>
      <c r="H27" s="67">
        <f t="shared" si="1"/>
        <v>1.2808136676499515</v>
      </c>
      <c r="I27" s="1"/>
      <c r="J27" s="48">
        <f t="shared" si="2"/>
        <v>2.9186978583301091</v>
      </c>
      <c r="K27" s="189">
        <f t="shared" si="3"/>
        <v>3.7540105870056308</v>
      </c>
      <c r="L27" s="67">
        <f t="shared" si="4"/>
        <v>0.28619362785068608</v>
      </c>
      <c r="M27" s="4"/>
    </row>
    <row r="28" spans="1:13" ht="20.100000000000001" customHeight="1" x14ac:dyDescent="0.25">
      <c r="A28" s="14" t="s">
        <v>181</v>
      </c>
      <c r="B28" s="25">
        <v>5051.5000000000009</v>
      </c>
      <c r="C28" s="186">
        <v>5230.9999999999982</v>
      </c>
      <c r="D28" s="67">
        <f t="shared" si="0"/>
        <v>3.5533999802038453E-2</v>
      </c>
      <c r="E28" s="1"/>
      <c r="F28" s="25">
        <v>1911.5650000000001</v>
      </c>
      <c r="G28" s="186">
        <v>1653.527</v>
      </c>
      <c r="H28" s="67">
        <f t="shared" si="1"/>
        <v>-0.13498782411270346</v>
      </c>
      <c r="I28" s="1"/>
      <c r="J28" s="48">
        <f t="shared" si="2"/>
        <v>3.784153221815302</v>
      </c>
      <c r="K28" s="189">
        <f t="shared" si="3"/>
        <v>3.1610151022749005</v>
      </c>
      <c r="L28" s="67">
        <f t="shared" si="4"/>
        <v>-0.16467042506314664</v>
      </c>
      <c r="M28" s="4"/>
    </row>
    <row r="29" spans="1:13" ht="20.100000000000001" customHeight="1" x14ac:dyDescent="0.25">
      <c r="A29" s="14" t="s">
        <v>182</v>
      </c>
      <c r="B29" s="25">
        <v>21975.33</v>
      </c>
      <c r="C29" s="186">
        <v>22444.869999999995</v>
      </c>
      <c r="D29" s="67">
        <f t="shared" si="0"/>
        <v>2.1366687098668988E-2</v>
      </c>
      <c r="E29" s="1"/>
      <c r="F29" s="25">
        <v>1203.6719999999998</v>
      </c>
      <c r="G29" s="186">
        <v>1449.2660000000001</v>
      </c>
      <c r="H29" s="67">
        <f t="shared" si="1"/>
        <v>0.20403731249044615</v>
      </c>
      <c r="I29" s="1"/>
      <c r="J29" s="48">
        <f t="shared" si="2"/>
        <v>0.54773784967051675</v>
      </c>
      <c r="K29" s="189">
        <f t="shared" si="3"/>
        <v>0.64570033152341733</v>
      </c>
      <c r="L29" s="67">
        <f t="shared" si="4"/>
        <v>0.17884921027792472</v>
      </c>
      <c r="M29" s="4"/>
    </row>
    <row r="30" spans="1:13" ht="20.100000000000001" customHeight="1" x14ac:dyDescent="0.25">
      <c r="A30" s="14" t="s">
        <v>183</v>
      </c>
      <c r="B30" s="25">
        <v>987.06999999999994</v>
      </c>
      <c r="C30" s="186">
        <v>1965.6199999999992</v>
      </c>
      <c r="D30" s="67">
        <f t="shared" si="0"/>
        <v>0.99136839332570059</v>
      </c>
      <c r="E30" s="1"/>
      <c r="F30" s="25">
        <v>613.20600000000002</v>
      </c>
      <c r="G30" s="186">
        <v>1193.7890000000002</v>
      </c>
      <c r="H30" s="67">
        <f t="shared" si="1"/>
        <v>0.9467992811551097</v>
      </c>
      <c r="I30" s="1"/>
      <c r="J30" s="48">
        <f t="shared" si="2"/>
        <v>6.2123861529577438</v>
      </c>
      <c r="K30" s="189">
        <f t="shared" si="3"/>
        <v>6.0733458145521544</v>
      </c>
      <c r="L30" s="67">
        <f t="shared" si="4"/>
        <v>-2.2381148721637607E-2</v>
      </c>
      <c r="M30" s="4"/>
    </row>
    <row r="31" spans="1:13" ht="20.100000000000001" customHeight="1" x14ac:dyDescent="0.25">
      <c r="A31" s="14" t="s">
        <v>184</v>
      </c>
      <c r="B31" s="25">
        <v>2234.8000000000002</v>
      </c>
      <c r="C31" s="186">
        <v>3417.1</v>
      </c>
      <c r="D31" s="67">
        <f t="shared" si="0"/>
        <v>0.52904063003400736</v>
      </c>
      <c r="E31" s="1"/>
      <c r="F31" s="25">
        <v>600.78399999999999</v>
      </c>
      <c r="G31" s="186">
        <v>1139.826</v>
      </c>
      <c r="H31" s="67">
        <f t="shared" si="1"/>
        <v>0.89723095155663268</v>
      </c>
      <c r="I31" s="1"/>
      <c r="J31" s="48">
        <f t="shared" si="2"/>
        <v>2.6883121532128151</v>
      </c>
      <c r="K31" s="189">
        <f t="shared" si="3"/>
        <v>3.3356530391267452</v>
      </c>
      <c r="L31" s="67">
        <f t="shared" si="4"/>
        <v>0.24079825891509277</v>
      </c>
      <c r="M31" s="4"/>
    </row>
    <row r="32" spans="1:13" ht="20.100000000000001" customHeight="1" thickBot="1" x14ac:dyDescent="0.3">
      <c r="A32" s="14" t="s">
        <v>17</v>
      </c>
      <c r="B32" s="25">
        <f>B33-SUM(B7:B31)</f>
        <v>62210.079999999958</v>
      </c>
      <c r="C32" s="186">
        <f>C33-SUM(C7:C31)</f>
        <v>67289.64000000013</v>
      </c>
      <c r="D32" s="67">
        <f t="shared" si="0"/>
        <v>8.1651719464115396E-2</v>
      </c>
      <c r="E32" s="1"/>
      <c r="F32" s="25">
        <f>F33-SUM(F7:F31)</f>
        <v>13011.292000000103</v>
      </c>
      <c r="G32" s="186">
        <f>G33-SUM(G7:G31)</f>
        <v>14337.455999999918</v>
      </c>
      <c r="H32" s="67">
        <f t="shared" si="1"/>
        <v>0.1019240825584273</v>
      </c>
      <c r="I32" s="1"/>
      <c r="J32" s="48">
        <f t="shared" si="2"/>
        <v>2.0915086429723466</v>
      </c>
      <c r="K32" s="189">
        <f t="shared" si="3"/>
        <v>2.1307077880041994</v>
      </c>
      <c r="L32" s="67">
        <f t="shared" si="4"/>
        <v>1.8742043052781692E-2</v>
      </c>
      <c r="M32" s="4"/>
    </row>
    <row r="33" spans="1:13" ht="26.25" customHeight="1" thickBot="1" x14ac:dyDescent="0.3">
      <c r="A33" s="42" t="s">
        <v>18</v>
      </c>
      <c r="B33" s="43">
        <v>707318.18</v>
      </c>
      <c r="C33" s="194">
        <v>765122.2799999998</v>
      </c>
      <c r="D33" s="72">
        <f t="shared" si="0"/>
        <v>8.1722910048770039E-2</v>
      </c>
      <c r="E33" s="71"/>
      <c r="F33" s="43">
        <v>183905.26800000007</v>
      </c>
      <c r="G33" s="194">
        <v>207865.56899999996</v>
      </c>
      <c r="H33" s="72">
        <f t="shared" si="1"/>
        <v>0.13028610469168225</v>
      </c>
      <c r="I33" s="71"/>
      <c r="J33" s="44">
        <f t="shared" si="2"/>
        <v>2.6000359272541256</v>
      </c>
      <c r="K33" s="196">
        <f t="shared" si="3"/>
        <v>2.7167627245150934</v>
      </c>
      <c r="L33" s="72">
        <f t="shared" si="4"/>
        <v>4.4894301666147322E-2</v>
      </c>
      <c r="M33" s="4"/>
    </row>
    <row r="35" spans="1:13" ht="15.75" thickBot="1" x14ac:dyDescent="0.3">
      <c r="H35" s="16"/>
    </row>
    <row r="36" spans="1:13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3" x14ac:dyDescent="0.25">
      <c r="A37" s="414"/>
      <c r="B37" s="410" t="str">
        <f>B5</f>
        <v>jan-mar</v>
      </c>
      <c r="C37" s="404"/>
      <c r="D37" s="177" t="str">
        <f>D5</f>
        <v>2021 / 2020</v>
      </c>
      <c r="F37" s="399" t="str">
        <f>B37</f>
        <v>jan-mar</v>
      </c>
      <c r="G37" s="404"/>
      <c r="H37" s="177" t="str">
        <f>D37</f>
        <v>2021 / 2020</v>
      </c>
      <c r="J37" s="399" t="str">
        <f>B37</f>
        <v>jan-mar</v>
      </c>
      <c r="K37" s="400"/>
      <c r="L37" s="177" t="str">
        <f>H37</f>
        <v>2021 / 2020</v>
      </c>
    </row>
    <row r="38" spans="1:13" ht="19.5" customHeight="1" thickBot="1" x14ac:dyDescent="0.3">
      <c r="A38" s="415"/>
      <c r="B38" s="120">
        <f>B6</f>
        <v>2020</v>
      </c>
      <c r="C38" s="180">
        <f>C6</f>
        <v>2021</v>
      </c>
      <c r="D38" s="177" t="str">
        <f>D6</f>
        <v>HL</v>
      </c>
      <c r="F38" s="31">
        <f>B38</f>
        <v>2020</v>
      </c>
      <c r="G38" s="180">
        <f>C38</f>
        <v>2021</v>
      </c>
      <c r="H38" s="316">
        <f>H6</f>
        <v>1000</v>
      </c>
      <c r="J38" s="31">
        <f>B38</f>
        <v>2020</v>
      </c>
      <c r="K38" s="180">
        <f>C38</f>
        <v>2021</v>
      </c>
      <c r="L38" s="178"/>
    </row>
    <row r="39" spans="1:13" ht="20.100000000000001" customHeight="1" x14ac:dyDescent="0.25">
      <c r="A39" s="45" t="s">
        <v>160</v>
      </c>
      <c r="B39" s="25">
        <v>99702.560000000012</v>
      </c>
      <c r="C39" s="193">
        <v>100469.97000000002</v>
      </c>
      <c r="D39" s="67">
        <f t="shared" ref="D39:D51" si="5">(C39-B39)/B39</f>
        <v>7.6969939387715163E-3</v>
      </c>
      <c r="F39" s="46">
        <v>25987.344999999994</v>
      </c>
      <c r="G39" s="193">
        <v>27479.294999999998</v>
      </c>
      <c r="H39" s="67">
        <f t="shared" ref="H39:H51" si="6">(G39-F39)/F39</f>
        <v>5.7410635830632363E-2</v>
      </c>
      <c r="J39" s="48">
        <f t="shared" ref="J39:J51" si="7">(F39/B39)*10</f>
        <v>2.6064872356336677</v>
      </c>
      <c r="K39" s="195">
        <f t="shared" ref="K39:K51" si="8">(G39/C39)*10</f>
        <v>2.7350754658332233</v>
      </c>
      <c r="L39" s="67">
        <f>(K39-J39)/J39</f>
        <v>4.9333919016217337E-2</v>
      </c>
    </row>
    <row r="40" spans="1:13" ht="20.100000000000001" customHeight="1" x14ac:dyDescent="0.25">
      <c r="A40" s="45" t="s">
        <v>163</v>
      </c>
      <c r="B40" s="25">
        <v>50744.249999999978</v>
      </c>
      <c r="C40" s="186">
        <v>55658.55</v>
      </c>
      <c r="D40" s="67">
        <f t="shared" si="5"/>
        <v>9.6844470063111129E-2</v>
      </c>
      <c r="F40" s="25">
        <v>11094.332999999997</v>
      </c>
      <c r="G40" s="186">
        <v>13669.752000000002</v>
      </c>
      <c r="H40" s="67">
        <f t="shared" si="6"/>
        <v>0.23213824571517783</v>
      </c>
      <c r="J40" s="48">
        <f t="shared" si="7"/>
        <v>2.1863231794735367</v>
      </c>
      <c r="K40" s="189">
        <f t="shared" si="8"/>
        <v>2.4560021775630161</v>
      </c>
      <c r="L40" s="67">
        <f t="shared" ref="L40:L62" si="9">(K40-J40)/J40</f>
        <v>0.12334818595044932</v>
      </c>
    </row>
    <row r="41" spans="1:13" ht="20.100000000000001" customHeight="1" x14ac:dyDescent="0.25">
      <c r="A41" s="45" t="s">
        <v>165</v>
      </c>
      <c r="B41" s="25">
        <v>29551.790000000012</v>
      </c>
      <c r="C41" s="186">
        <v>32886.11</v>
      </c>
      <c r="D41" s="67">
        <f t="shared" si="5"/>
        <v>0.11282971353004294</v>
      </c>
      <c r="F41" s="25">
        <v>9660.219000000001</v>
      </c>
      <c r="G41" s="186">
        <v>11976.310000000005</v>
      </c>
      <c r="H41" s="67">
        <f t="shared" si="6"/>
        <v>0.23975553763325694</v>
      </c>
      <c r="J41" s="48">
        <f t="shared" si="7"/>
        <v>3.2689116293801486</v>
      </c>
      <c r="K41" s="189">
        <f t="shared" si="8"/>
        <v>3.6417533116565033</v>
      </c>
      <c r="L41" s="67">
        <f t="shared" si="9"/>
        <v>0.1140568251907908</v>
      </c>
    </row>
    <row r="42" spans="1:13" ht="20.100000000000001" customHeight="1" x14ac:dyDescent="0.25">
      <c r="A42" s="45" t="s">
        <v>166</v>
      </c>
      <c r="B42" s="25">
        <v>29097.860000000004</v>
      </c>
      <c r="C42" s="186">
        <v>32343.230000000003</v>
      </c>
      <c r="D42" s="67">
        <f t="shared" si="5"/>
        <v>0.11153294434711002</v>
      </c>
      <c r="F42" s="25">
        <v>9794.1310000000012</v>
      </c>
      <c r="G42" s="186">
        <v>11377.19</v>
      </c>
      <c r="H42" s="67">
        <f t="shared" si="6"/>
        <v>0.16163343128655305</v>
      </c>
      <c r="J42" s="48">
        <f t="shared" si="7"/>
        <v>3.3659282847604599</v>
      </c>
      <c r="K42" s="189">
        <f t="shared" si="8"/>
        <v>3.517641868174576</v>
      </c>
      <c r="L42" s="67">
        <f t="shared" si="9"/>
        <v>4.5073326161170123E-2</v>
      </c>
    </row>
    <row r="43" spans="1:13" ht="20.100000000000001" customHeight="1" x14ac:dyDescent="0.25">
      <c r="A43" s="45" t="s">
        <v>169</v>
      </c>
      <c r="B43" s="25">
        <v>28502.98000000001</v>
      </c>
      <c r="C43" s="186">
        <v>35087.969999999979</v>
      </c>
      <c r="D43" s="67">
        <f t="shared" si="5"/>
        <v>0.23102812407684972</v>
      </c>
      <c r="F43" s="25">
        <v>6644.467999999998</v>
      </c>
      <c r="G43" s="186">
        <v>7917.3300000000017</v>
      </c>
      <c r="H43" s="67">
        <f t="shared" si="6"/>
        <v>0.19156718039728751</v>
      </c>
      <c r="J43" s="48">
        <f t="shared" si="7"/>
        <v>2.3311485325394035</v>
      </c>
      <c r="K43" s="189">
        <f t="shared" si="8"/>
        <v>2.2564229278581824</v>
      </c>
      <c r="L43" s="67">
        <f t="shared" si="9"/>
        <v>-3.2055273886739323E-2</v>
      </c>
    </row>
    <row r="44" spans="1:13" ht="20.100000000000001" customHeight="1" x14ac:dyDescent="0.25">
      <c r="A44" s="45" t="s">
        <v>170</v>
      </c>
      <c r="B44" s="25">
        <v>23619.949999999986</v>
      </c>
      <c r="C44" s="186">
        <v>31124.599999999995</v>
      </c>
      <c r="D44" s="67">
        <f t="shared" si="5"/>
        <v>0.31772505868979456</v>
      </c>
      <c r="F44" s="25">
        <v>5192.2210000000014</v>
      </c>
      <c r="G44" s="186">
        <v>7151.6079999999993</v>
      </c>
      <c r="H44" s="67">
        <f t="shared" si="6"/>
        <v>0.37736972289892851</v>
      </c>
      <c r="J44" s="48">
        <f t="shared" si="7"/>
        <v>2.1982353899987106</v>
      </c>
      <c r="K44" s="189">
        <f t="shared" si="8"/>
        <v>2.2977349106494542</v>
      </c>
      <c r="L44" s="67">
        <f t="shared" si="9"/>
        <v>4.526336037688939E-2</v>
      </c>
    </row>
    <row r="45" spans="1:13" ht="20.100000000000001" customHeight="1" x14ac:dyDescent="0.25">
      <c r="A45" s="45" t="s">
        <v>172</v>
      </c>
      <c r="B45" s="25">
        <v>14402.880000000008</v>
      </c>
      <c r="C45" s="186">
        <v>14260.309999999994</v>
      </c>
      <c r="D45" s="67">
        <f t="shared" si="5"/>
        <v>-9.8987147015051277E-3</v>
      </c>
      <c r="F45" s="25">
        <v>3646.6980000000012</v>
      </c>
      <c r="G45" s="186">
        <v>4171.0899999999983</v>
      </c>
      <c r="H45" s="67">
        <f t="shared" si="6"/>
        <v>0.14379913006231854</v>
      </c>
      <c r="J45" s="48">
        <f t="shared" si="7"/>
        <v>2.5319227821102439</v>
      </c>
      <c r="K45" s="189">
        <f t="shared" si="8"/>
        <v>2.9249644643068766</v>
      </c>
      <c r="L45" s="67">
        <f t="shared" si="9"/>
        <v>0.15523446645914302</v>
      </c>
    </row>
    <row r="46" spans="1:13" ht="20.100000000000001" customHeight="1" x14ac:dyDescent="0.25">
      <c r="A46" s="45" t="s">
        <v>174</v>
      </c>
      <c r="B46" s="25">
        <v>6415.06</v>
      </c>
      <c r="C46" s="186">
        <v>7046.4199999999992</v>
      </c>
      <c r="D46" s="67">
        <f t="shared" si="5"/>
        <v>9.8418409180896005E-2</v>
      </c>
      <c r="F46" s="25">
        <v>2878.4160000000006</v>
      </c>
      <c r="G46" s="186">
        <v>3572.5250000000001</v>
      </c>
      <c r="H46" s="67">
        <f t="shared" si="6"/>
        <v>0.24114269792830478</v>
      </c>
      <c r="J46" s="48">
        <f t="shared" si="7"/>
        <v>4.4869666067036009</v>
      </c>
      <c r="K46" s="189">
        <f t="shared" si="8"/>
        <v>5.069985893545943</v>
      </c>
      <c r="L46" s="67">
        <f t="shared" si="9"/>
        <v>0.12993617691990436</v>
      </c>
    </row>
    <row r="47" spans="1:13" ht="20.100000000000001" customHeight="1" x14ac:dyDescent="0.25">
      <c r="A47" s="45" t="s">
        <v>175</v>
      </c>
      <c r="B47" s="25">
        <v>10546</v>
      </c>
      <c r="C47" s="186">
        <v>14131.7</v>
      </c>
      <c r="D47" s="67">
        <f t="shared" si="5"/>
        <v>0.3400056893608952</v>
      </c>
      <c r="F47" s="25">
        <v>2377.7240000000006</v>
      </c>
      <c r="G47" s="186">
        <v>3381.0419999999999</v>
      </c>
      <c r="H47" s="67">
        <f t="shared" si="6"/>
        <v>0.42196571174787278</v>
      </c>
      <c r="J47" s="48">
        <f t="shared" si="7"/>
        <v>2.2546216575004747</v>
      </c>
      <c r="K47" s="189">
        <f t="shared" si="8"/>
        <v>2.3925231925387602</v>
      </c>
      <c r="L47" s="67">
        <f t="shared" si="9"/>
        <v>6.116393612184419E-2</v>
      </c>
    </row>
    <row r="48" spans="1:13" ht="20.100000000000001" customHeight="1" x14ac:dyDescent="0.25">
      <c r="A48" s="45" t="s">
        <v>177</v>
      </c>
      <c r="B48" s="25">
        <v>12420.210000000003</v>
      </c>
      <c r="C48" s="186">
        <v>14339.9</v>
      </c>
      <c r="D48" s="67">
        <f t="shared" si="5"/>
        <v>0.15456179887457591</v>
      </c>
      <c r="F48" s="25">
        <v>2902.1169999999997</v>
      </c>
      <c r="G48" s="186">
        <v>3207.9539999999993</v>
      </c>
      <c r="H48" s="67">
        <f t="shared" si="6"/>
        <v>0.10538410408677512</v>
      </c>
      <c r="J48" s="48">
        <f t="shared" si="7"/>
        <v>2.336608640272587</v>
      </c>
      <c r="K48" s="189">
        <f t="shared" si="8"/>
        <v>2.2370825459033878</v>
      </c>
      <c r="L48" s="67">
        <f t="shared" si="9"/>
        <v>-4.2594250767466341E-2</v>
      </c>
    </row>
    <row r="49" spans="1:12" ht="20.100000000000001" customHeight="1" x14ac:dyDescent="0.25">
      <c r="A49" s="45" t="s">
        <v>179</v>
      </c>
      <c r="B49" s="25">
        <v>3900.6399999999994</v>
      </c>
      <c r="C49" s="186">
        <v>6300.85</v>
      </c>
      <c r="D49" s="67">
        <f t="shared" si="5"/>
        <v>0.61533748307970004</v>
      </c>
      <c r="F49" s="25">
        <v>1375.2850000000005</v>
      </c>
      <c r="G49" s="186">
        <v>2047.1030000000001</v>
      </c>
      <c r="H49" s="67">
        <f t="shared" si="6"/>
        <v>0.48849365767822617</v>
      </c>
      <c r="J49" s="48">
        <f t="shared" si="7"/>
        <v>3.5257932031666614</v>
      </c>
      <c r="K49" s="189">
        <f t="shared" si="8"/>
        <v>3.248931493369942</v>
      </c>
      <c r="L49" s="67">
        <f t="shared" si="9"/>
        <v>-7.8524659230739452E-2</v>
      </c>
    </row>
    <row r="50" spans="1:12" ht="20.100000000000001" customHeight="1" x14ac:dyDescent="0.25">
      <c r="A50" s="45" t="s">
        <v>184</v>
      </c>
      <c r="B50" s="25">
        <v>2234.8000000000002</v>
      </c>
      <c r="C50" s="186">
        <v>3417.1</v>
      </c>
      <c r="D50" s="67">
        <f t="shared" si="5"/>
        <v>0.52904063003400736</v>
      </c>
      <c r="F50" s="25">
        <v>600.78399999999999</v>
      </c>
      <c r="G50" s="186">
        <v>1139.826</v>
      </c>
      <c r="H50" s="67">
        <f t="shared" si="6"/>
        <v>0.89723095155663268</v>
      </c>
      <c r="J50" s="48">
        <f t="shared" si="7"/>
        <v>2.6883121532128151</v>
      </c>
      <c r="K50" s="189">
        <f t="shared" si="8"/>
        <v>3.3356530391267452</v>
      </c>
      <c r="L50" s="67">
        <f t="shared" si="9"/>
        <v>0.24079825891509277</v>
      </c>
    </row>
    <row r="51" spans="1:12" ht="20.100000000000001" customHeight="1" x14ac:dyDescent="0.25">
      <c r="A51" s="45" t="s">
        <v>185</v>
      </c>
      <c r="B51" s="25">
        <v>1338.8700000000001</v>
      </c>
      <c r="C51" s="186">
        <v>2720.23</v>
      </c>
      <c r="D51" s="67">
        <f t="shared" si="5"/>
        <v>1.0317357174333579</v>
      </c>
      <c r="F51" s="25">
        <v>425.84400000000028</v>
      </c>
      <c r="G51" s="186">
        <v>825.90200000000016</v>
      </c>
      <c r="H51" s="67">
        <f t="shared" si="6"/>
        <v>0.93944730934332665</v>
      </c>
      <c r="J51" s="48">
        <f t="shared" si="7"/>
        <v>3.1806224652132045</v>
      </c>
      <c r="K51" s="189">
        <f t="shared" si="8"/>
        <v>3.036147678688935</v>
      </c>
      <c r="L51" s="67">
        <f t="shared" si="9"/>
        <v>-4.5423431452303785E-2</v>
      </c>
    </row>
    <row r="52" spans="1:12" ht="20.100000000000001" customHeight="1" x14ac:dyDescent="0.25">
      <c r="A52" s="45" t="s">
        <v>186</v>
      </c>
      <c r="B52" s="25"/>
      <c r="C52" s="186">
        <v>1623.12</v>
      </c>
      <c r="D52" s="67"/>
      <c r="F52" s="25"/>
      <c r="G52" s="186">
        <v>464.55999999999995</v>
      </c>
      <c r="H52" s="67"/>
      <c r="J52" s="48"/>
      <c r="K52" s="189">
        <f t="shared" ref="K52:K62" si="10">(G52/C52)*10</f>
        <v>2.8621420474148551</v>
      </c>
      <c r="L52" s="67"/>
    </row>
    <row r="53" spans="1:12" ht="20.100000000000001" customHeight="1" x14ac:dyDescent="0.25">
      <c r="A53" s="45" t="s">
        <v>187</v>
      </c>
      <c r="B53" s="25">
        <v>1073.42</v>
      </c>
      <c r="C53" s="186">
        <v>871.14999999999975</v>
      </c>
      <c r="D53" s="67">
        <f t="shared" ref="D53:D62" si="11">(C53-B53)/B53</f>
        <v>-0.18843509530286404</v>
      </c>
      <c r="F53" s="25">
        <v>486.78299999999996</v>
      </c>
      <c r="G53" s="186">
        <v>438.87900000000002</v>
      </c>
      <c r="H53" s="67">
        <f t="shared" ref="H53:H62" si="12">(G53-F53)/F53</f>
        <v>-9.8409352832781641E-2</v>
      </c>
      <c r="J53" s="48">
        <f t="shared" ref="J53:J62" si="13">(F53/B53)*10</f>
        <v>4.5348791712470415</v>
      </c>
      <c r="K53" s="189">
        <f t="shared" si="10"/>
        <v>5.0379268782643649</v>
      </c>
      <c r="L53" s="67">
        <f t="shared" si="9"/>
        <v>0.11092858001748938</v>
      </c>
    </row>
    <row r="54" spans="1:12" ht="20.100000000000001" customHeight="1" x14ac:dyDescent="0.25">
      <c r="A54" s="45" t="s">
        <v>188</v>
      </c>
      <c r="B54" s="25">
        <v>2260.5800000000004</v>
      </c>
      <c r="C54" s="186">
        <v>1203.1400000000001</v>
      </c>
      <c r="D54" s="67">
        <f t="shared" si="11"/>
        <v>-0.46777375717736158</v>
      </c>
      <c r="F54" s="25">
        <v>602.69700000000034</v>
      </c>
      <c r="G54" s="186">
        <v>390.21600000000001</v>
      </c>
      <c r="H54" s="67">
        <f t="shared" si="12"/>
        <v>-0.35255028646235209</v>
      </c>
      <c r="J54" s="48">
        <f t="shared" si="13"/>
        <v>2.6661166603261122</v>
      </c>
      <c r="K54" s="189">
        <f t="shared" si="10"/>
        <v>3.2433133301195207</v>
      </c>
      <c r="L54" s="67">
        <f t="shared" si="9"/>
        <v>0.21649340345174822</v>
      </c>
    </row>
    <row r="55" spans="1:12" ht="20.100000000000001" customHeight="1" x14ac:dyDescent="0.25">
      <c r="A55" s="45" t="s">
        <v>189</v>
      </c>
      <c r="B55" s="25">
        <v>2361.9100000000003</v>
      </c>
      <c r="C55" s="186">
        <v>1251.27</v>
      </c>
      <c r="D55" s="67">
        <f t="shared" si="11"/>
        <v>-0.47022960231338207</v>
      </c>
      <c r="F55" s="25">
        <v>670.36000000000013</v>
      </c>
      <c r="G55" s="186">
        <v>378.56899999999996</v>
      </c>
      <c r="H55" s="67">
        <f t="shared" si="12"/>
        <v>-0.43527507607852511</v>
      </c>
      <c r="J55" s="48">
        <f t="shared" si="13"/>
        <v>2.8382114475149351</v>
      </c>
      <c r="K55" s="189">
        <f t="shared" si="10"/>
        <v>3.0254781142359359</v>
      </c>
      <c r="L55" s="67">
        <f t="shared" ref="L55:L56" si="14">(K55-J55)/J55</f>
        <v>6.5980519839339891E-2</v>
      </c>
    </row>
    <row r="56" spans="1:12" ht="20.100000000000001" customHeight="1" x14ac:dyDescent="0.25">
      <c r="A56" s="45" t="s">
        <v>190</v>
      </c>
      <c r="B56" s="25">
        <v>776.62999999999988</v>
      </c>
      <c r="C56" s="186">
        <v>852.25999999999988</v>
      </c>
      <c r="D56" s="67">
        <f t="shared" si="11"/>
        <v>9.7382279850121684E-2</v>
      </c>
      <c r="F56" s="25">
        <v>231.73199999999994</v>
      </c>
      <c r="G56" s="186">
        <v>262.58499999999998</v>
      </c>
      <c r="H56" s="67">
        <f t="shared" si="12"/>
        <v>0.13314086962525695</v>
      </c>
      <c r="J56" s="48">
        <f t="shared" si="13"/>
        <v>2.9838146865302653</v>
      </c>
      <c r="K56" s="189">
        <f t="shared" si="10"/>
        <v>3.0810433435805979</v>
      </c>
      <c r="L56" s="67">
        <f t="shared" si="14"/>
        <v>3.2585353738370133E-2</v>
      </c>
    </row>
    <row r="57" spans="1:12" ht="20.100000000000001" customHeight="1" x14ac:dyDescent="0.25">
      <c r="A57" s="45" t="s">
        <v>191</v>
      </c>
      <c r="B57" s="25">
        <v>1189.2499999999995</v>
      </c>
      <c r="C57" s="186">
        <v>713.25</v>
      </c>
      <c r="D57" s="67">
        <f t="shared" si="11"/>
        <v>-0.40025225982762225</v>
      </c>
      <c r="F57" s="25">
        <v>306.31400000000002</v>
      </c>
      <c r="G57" s="186">
        <v>207.93900000000002</v>
      </c>
      <c r="H57" s="67">
        <f t="shared" si="12"/>
        <v>-0.32115737445888859</v>
      </c>
      <c r="J57" s="48">
        <f t="shared" si="13"/>
        <v>2.575690561278118</v>
      </c>
      <c r="K57" s="189">
        <f t="shared" si="10"/>
        <v>2.9153732912723451</v>
      </c>
      <c r="L57" s="67">
        <f t="shared" si="9"/>
        <v>0.13188025576553286</v>
      </c>
    </row>
    <row r="58" spans="1:12" ht="20.100000000000001" customHeight="1" x14ac:dyDescent="0.25">
      <c r="A58" s="45" t="s">
        <v>192</v>
      </c>
      <c r="B58" s="25">
        <v>371.96</v>
      </c>
      <c r="C58" s="186">
        <v>533.85</v>
      </c>
      <c r="D58" s="67">
        <f t="shared" si="11"/>
        <v>0.43523497150231222</v>
      </c>
      <c r="F58" s="25">
        <v>91.271999999999991</v>
      </c>
      <c r="G58" s="186">
        <v>166.673</v>
      </c>
      <c r="H58" s="67">
        <f t="shared" si="12"/>
        <v>0.82611315628012993</v>
      </c>
      <c r="J58" s="48">
        <f t="shared" si="13"/>
        <v>2.4538122378750402</v>
      </c>
      <c r="K58" s="189">
        <f t="shared" si="10"/>
        <v>3.1220942212231901</v>
      </c>
      <c r="L58" s="67">
        <f t="shared" si="9"/>
        <v>0.27234438439628567</v>
      </c>
    </row>
    <row r="59" spans="1:12" ht="20.100000000000001" customHeight="1" x14ac:dyDescent="0.25">
      <c r="A59" s="45" t="s">
        <v>193</v>
      </c>
      <c r="B59" s="25">
        <v>1304.1699999999998</v>
      </c>
      <c r="C59" s="186">
        <v>551.9</v>
      </c>
      <c r="D59" s="67">
        <f t="shared" si="11"/>
        <v>-0.57681897298665052</v>
      </c>
      <c r="F59" s="25">
        <v>63.174999999999997</v>
      </c>
      <c r="G59" s="186">
        <v>159.77500000000001</v>
      </c>
      <c r="H59" s="67">
        <f t="shared" si="12"/>
        <v>1.5290858725761776</v>
      </c>
      <c r="J59" s="48">
        <f t="shared" si="13"/>
        <v>0.48440770758413404</v>
      </c>
      <c r="K59" s="189">
        <f t="shared" si="10"/>
        <v>2.8949990940387753</v>
      </c>
      <c r="L59" s="67">
        <f t="shared" si="9"/>
        <v>4.9763687668738408</v>
      </c>
    </row>
    <row r="60" spans="1:12" ht="20.100000000000001" customHeight="1" x14ac:dyDescent="0.25">
      <c r="A60" s="45" t="s">
        <v>194</v>
      </c>
      <c r="B60" s="25">
        <v>237.57</v>
      </c>
      <c r="C60" s="186">
        <v>256.13</v>
      </c>
      <c r="D60" s="67">
        <f t="shared" si="11"/>
        <v>7.8124342299111846E-2</v>
      </c>
      <c r="F60" s="25">
        <v>58.054000000000016</v>
      </c>
      <c r="G60" s="186">
        <v>79.359999999999985</v>
      </c>
      <c r="H60" s="67">
        <f t="shared" si="12"/>
        <v>0.36700313501222936</v>
      </c>
      <c r="J60" s="48">
        <f t="shared" si="13"/>
        <v>2.4436587111167243</v>
      </c>
      <c r="K60" s="189">
        <f t="shared" si="10"/>
        <v>3.0984265802522155</v>
      </c>
      <c r="L60" s="67">
        <f t="shared" si="9"/>
        <v>0.26794571032231818</v>
      </c>
    </row>
    <row r="61" spans="1:12" ht="20.100000000000001" customHeight="1" thickBot="1" x14ac:dyDescent="0.3">
      <c r="A61" s="14" t="s">
        <v>17</v>
      </c>
      <c r="B61" s="25">
        <f>B62-SUM(B39:B60)</f>
        <v>403.10999999992782</v>
      </c>
      <c r="C61" s="186">
        <f>C62-SUM(C39:C60)</f>
        <v>632.74000000004889</v>
      </c>
      <c r="D61" s="67">
        <f t="shared" si="11"/>
        <v>0.56964600233227203</v>
      </c>
      <c r="F61" s="25">
        <f>F62-SUM(F39:F60)</f>
        <v>194.92799999999988</v>
      </c>
      <c r="G61" s="186">
        <f>G62-SUM(G39:G60)</f>
        <v>292.1140000000014</v>
      </c>
      <c r="H61" s="67">
        <f t="shared" si="12"/>
        <v>0.49857383238940312</v>
      </c>
      <c r="J61" s="48">
        <f t="shared" si="13"/>
        <v>4.8356031852356622</v>
      </c>
      <c r="K61" s="189">
        <f t="shared" si="10"/>
        <v>4.6166513891958596</v>
      </c>
      <c r="L61" s="67">
        <f t="shared" si="9"/>
        <v>-4.5279107414834756E-2</v>
      </c>
    </row>
    <row r="62" spans="1:12" s="2" customFormat="1" ht="26.25" customHeight="1" thickBot="1" x14ac:dyDescent="0.3">
      <c r="A62" s="18" t="s">
        <v>18</v>
      </c>
      <c r="B62" s="47">
        <v>322456.44999999995</v>
      </c>
      <c r="C62" s="197">
        <v>358275.75000000006</v>
      </c>
      <c r="D62" s="72">
        <f t="shared" si="11"/>
        <v>0.11108259735539515</v>
      </c>
      <c r="F62" s="47">
        <v>85284.900000000009</v>
      </c>
      <c r="G62" s="197">
        <v>100757.59699999999</v>
      </c>
      <c r="H62" s="72">
        <f t="shared" si="12"/>
        <v>0.18142364005820472</v>
      </c>
      <c r="J62" s="44">
        <f t="shared" si="13"/>
        <v>2.6448501805437608</v>
      </c>
      <c r="K62" s="196">
        <f t="shared" si="10"/>
        <v>2.8122918450383532</v>
      </c>
      <c r="L62" s="72">
        <f t="shared" si="9"/>
        <v>6.3308563080940822E-2</v>
      </c>
    </row>
    <row r="64" spans="1:12" ht="15.75" thickBot="1" x14ac:dyDescent="0.3"/>
    <row r="65" spans="1:12" x14ac:dyDescent="0.25">
      <c r="A65" s="413" t="s">
        <v>15</v>
      </c>
      <c r="B65" s="409" t="s">
        <v>1</v>
      </c>
      <c r="C65" s="402"/>
      <c r="D65" s="176" t="s">
        <v>0</v>
      </c>
      <c r="F65" s="416" t="s">
        <v>19</v>
      </c>
      <c r="G65" s="417"/>
      <c r="H65" s="176" t="s">
        <v>0</v>
      </c>
      <c r="J65" s="401" t="s">
        <v>22</v>
      </c>
      <c r="K65" s="402"/>
      <c r="L65" s="176" t="s">
        <v>0</v>
      </c>
    </row>
    <row r="66" spans="1:12" x14ac:dyDescent="0.25">
      <c r="A66" s="414"/>
      <c r="B66" s="410" t="str">
        <f>B37</f>
        <v>jan-mar</v>
      </c>
      <c r="C66" s="404"/>
      <c r="D66" s="177" t="str">
        <f>D37</f>
        <v>2021 / 2020</v>
      </c>
      <c r="F66" s="399" t="str">
        <f>B66</f>
        <v>jan-mar</v>
      </c>
      <c r="G66" s="404"/>
      <c r="H66" s="177" t="str">
        <f>D66</f>
        <v>2021 / 2020</v>
      </c>
      <c r="J66" s="399" t="str">
        <f>B66</f>
        <v>jan-mar</v>
      </c>
      <c r="K66" s="400"/>
      <c r="L66" s="177" t="str">
        <f>H66</f>
        <v>2021 / 2020</v>
      </c>
    </row>
    <row r="67" spans="1:12" ht="19.5" customHeight="1" thickBot="1" x14ac:dyDescent="0.3">
      <c r="A67" s="415"/>
      <c r="B67" s="120">
        <f>B6</f>
        <v>2020</v>
      </c>
      <c r="C67" s="180">
        <f>C6</f>
        <v>2021</v>
      </c>
      <c r="D67" s="177" t="str">
        <f>D38</f>
        <v>HL</v>
      </c>
      <c r="F67" s="31">
        <f>B67</f>
        <v>2020</v>
      </c>
      <c r="G67" s="180">
        <f>C67</f>
        <v>2021</v>
      </c>
      <c r="H67" s="32">
        <v>1000</v>
      </c>
      <c r="J67" s="31">
        <f>B67</f>
        <v>2020</v>
      </c>
      <c r="K67" s="180">
        <f>C67</f>
        <v>2021</v>
      </c>
      <c r="L67" s="178"/>
    </row>
    <row r="68" spans="1:12" ht="20.100000000000001" customHeight="1" x14ac:dyDescent="0.25">
      <c r="A68" s="45" t="s">
        <v>161</v>
      </c>
      <c r="B68" s="46">
        <v>66472.289999999994</v>
      </c>
      <c r="C68" s="193">
        <v>68089.319999999992</v>
      </c>
      <c r="D68" s="73">
        <f t="shared" ref="D68:D96" si="15">(C68-B68)/B68</f>
        <v>2.4326377201688086E-2</v>
      </c>
      <c r="F68" s="25">
        <v>24441.502999999997</v>
      </c>
      <c r="G68" s="193">
        <v>24980.12000000001</v>
      </c>
      <c r="H68" s="73">
        <f t="shared" ref="H68:H96" si="16">(G68-F68)/F68</f>
        <v>2.2036983568482389E-2</v>
      </c>
      <c r="J68" s="49">
        <f t="shared" ref="J68:J96" si="17">(F68/B68)*10</f>
        <v>3.6769461380072812</v>
      </c>
      <c r="K68" s="195">
        <f t="shared" ref="K68:K96" si="18">(G68/C68)*10</f>
        <v>3.6687280765911616</v>
      </c>
      <c r="L68" s="76">
        <f>(K68-J68)/J68</f>
        <v>-2.2350236059137259E-3</v>
      </c>
    </row>
    <row r="69" spans="1:12" ht="20.100000000000001" customHeight="1" x14ac:dyDescent="0.25">
      <c r="A69" s="45" t="s">
        <v>162</v>
      </c>
      <c r="B69" s="25">
        <v>39619.05000000001</v>
      </c>
      <c r="C69" s="186">
        <v>54349.4</v>
      </c>
      <c r="D69" s="74">
        <f t="shared" si="15"/>
        <v>0.37179967717549983</v>
      </c>
      <c r="F69" s="25">
        <v>11195.113000000003</v>
      </c>
      <c r="G69" s="186">
        <v>15508.551999999996</v>
      </c>
      <c r="H69" s="74">
        <f t="shared" si="16"/>
        <v>0.38529660218704287</v>
      </c>
      <c r="J69" s="48">
        <f t="shared" si="17"/>
        <v>2.8256894095138572</v>
      </c>
      <c r="K69" s="189">
        <f t="shared" si="18"/>
        <v>2.8534909309026402</v>
      </c>
      <c r="L69" s="67">
        <f t="shared" ref="L69:L96" si="19">(K69-J69)/J69</f>
        <v>9.8388454496016551E-3</v>
      </c>
    </row>
    <row r="70" spans="1:12" ht="20.100000000000001" customHeight="1" x14ac:dyDescent="0.25">
      <c r="A70" s="45" t="s">
        <v>164</v>
      </c>
      <c r="B70" s="25">
        <v>40986.690000000017</v>
      </c>
      <c r="C70" s="186">
        <v>44065.699999999983</v>
      </c>
      <c r="D70" s="74">
        <f t="shared" si="15"/>
        <v>7.5122192106753791E-2</v>
      </c>
      <c r="F70" s="25">
        <v>12836.208000000001</v>
      </c>
      <c r="G70" s="186">
        <v>13579.321999999996</v>
      </c>
      <c r="H70" s="74">
        <f t="shared" si="16"/>
        <v>5.7892019200685742E-2</v>
      </c>
      <c r="J70" s="48">
        <f t="shared" si="17"/>
        <v>3.1317991279608077</v>
      </c>
      <c r="K70" s="189">
        <f t="shared" si="18"/>
        <v>3.0816081442028609</v>
      </c>
      <c r="L70" s="67">
        <f t="shared" si="19"/>
        <v>-1.6026246163056899E-2</v>
      </c>
    </row>
    <row r="71" spans="1:12" ht="20.100000000000001" customHeight="1" x14ac:dyDescent="0.25">
      <c r="A71" s="45" t="s">
        <v>167</v>
      </c>
      <c r="B71" s="25">
        <v>31732.399999999998</v>
      </c>
      <c r="C71" s="186">
        <v>31589.48000000001</v>
      </c>
      <c r="D71" s="74">
        <f t="shared" si="15"/>
        <v>-4.5039139806628981E-3</v>
      </c>
      <c r="F71" s="25">
        <v>11432.928999999998</v>
      </c>
      <c r="G71" s="186">
        <v>11058.773000000001</v>
      </c>
      <c r="H71" s="74">
        <f t="shared" si="16"/>
        <v>-3.272617191972392E-2</v>
      </c>
      <c r="J71" s="48">
        <f t="shared" si="17"/>
        <v>3.6029197287315169</v>
      </c>
      <c r="K71" s="189">
        <f t="shared" si="18"/>
        <v>3.5007771574587481</v>
      </c>
      <c r="L71" s="67">
        <f t="shared" si="19"/>
        <v>-2.8349943646601931E-2</v>
      </c>
    </row>
    <row r="72" spans="1:12" ht="20.100000000000001" customHeight="1" x14ac:dyDescent="0.25">
      <c r="A72" s="45" t="s">
        <v>168</v>
      </c>
      <c r="B72" s="25">
        <v>26697.430000000008</v>
      </c>
      <c r="C72" s="186">
        <v>29503.740000000009</v>
      </c>
      <c r="D72" s="74">
        <f t="shared" si="15"/>
        <v>0.10511536129133031</v>
      </c>
      <c r="F72" s="25">
        <v>8283.18</v>
      </c>
      <c r="G72" s="186">
        <v>9371.274999999996</v>
      </c>
      <c r="H72" s="74">
        <f t="shared" si="16"/>
        <v>0.13136198899456436</v>
      </c>
      <c r="J72" s="48">
        <f t="shared" si="17"/>
        <v>3.1026132477920152</v>
      </c>
      <c r="K72" s="189">
        <f t="shared" si="18"/>
        <v>3.1763006995045351</v>
      </c>
      <c r="L72" s="67">
        <f t="shared" si="19"/>
        <v>2.3750124758527287E-2</v>
      </c>
    </row>
    <row r="73" spans="1:12" ht="20.100000000000001" customHeight="1" x14ac:dyDescent="0.25">
      <c r="A73" s="45" t="s">
        <v>171</v>
      </c>
      <c r="B73" s="25">
        <v>74143.230000000025</v>
      </c>
      <c r="C73" s="186">
        <v>57213.189999999995</v>
      </c>
      <c r="D73" s="74">
        <f t="shared" si="15"/>
        <v>-0.22834235843245598</v>
      </c>
      <c r="F73" s="25">
        <v>9565.9520000000011</v>
      </c>
      <c r="G73" s="186">
        <v>6517.1250000000027</v>
      </c>
      <c r="H73" s="74">
        <f t="shared" si="16"/>
        <v>-0.31871652711617182</v>
      </c>
      <c r="J73" s="48">
        <f t="shared" si="17"/>
        <v>1.2901989837777501</v>
      </c>
      <c r="K73" s="189">
        <f t="shared" si="18"/>
        <v>1.1390948485829935</v>
      </c>
      <c r="L73" s="67">
        <f t="shared" si="19"/>
        <v>-0.11711692312167087</v>
      </c>
    </row>
    <row r="74" spans="1:12" ht="20.100000000000001" customHeight="1" x14ac:dyDescent="0.25">
      <c r="A74" s="45" t="s">
        <v>173</v>
      </c>
      <c r="B74" s="25">
        <v>9575.8299999999981</v>
      </c>
      <c r="C74" s="186">
        <v>9752.590000000002</v>
      </c>
      <c r="D74" s="74">
        <f t="shared" si="15"/>
        <v>1.8458974313454175E-2</v>
      </c>
      <c r="F74" s="25">
        <v>2894.4420000000009</v>
      </c>
      <c r="G74" s="186">
        <v>3925.1760000000008</v>
      </c>
      <c r="H74" s="74">
        <f t="shared" si="16"/>
        <v>0.35610801667471642</v>
      </c>
      <c r="J74" s="48">
        <f t="shared" si="17"/>
        <v>3.0226539109403587</v>
      </c>
      <c r="K74" s="189">
        <f t="shared" si="18"/>
        <v>4.0247523991062888</v>
      </c>
      <c r="L74" s="67">
        <f t="shared" si="19"/>
        <v>0.33152935059448257</v>
      </c>
    </row>
    <row r="75" spans="1:12" ht="20.100000000000001" customHeight="1" x14ac:dyDescent="0.25">
      <c r="A75" s="45" t="s">
        <v>176</v>
      </c>
      <c r="B75" s="25">
        <v>9227.720000000003</v>
      </c>
      <c r="C75" s="186">
        <v>12870.190000000004</v>
      </c>
      <c r="D75" s="74">
        <f t="shared" si="15"/>
        <v>0.39473130957592989</v>
      </c>
      <c r="F75" s="25">
        <v>2513.4490000000001</v>
      </c>
      <c r="G75" s="186">
        <v>3323.0929999999998</v>
      </c>
      <c r="H75" s="74">
        <f t="shared" si="16"/>
        <v>0.32212469797477478</v>
      </c>
      <c r="J75" s="48">
        <f t="shared" si="17"/>
        <v>2.7238028462068629</v>
      </c>
      <c r="K75" s="189">
        <f t="shared" si="18"/>
        <v>2.5820077248276823</v>
      </c>
      <c r="L75" s="67">
        <f t="shared" si="19"/>
        <v>-5.2057777080541233E-2</v>
      </c>
    </row>
    <row r="76" spans="1:12" ht="20.100000000000001" customHeight="1" x14ac:dyDescent="0.25">
      <c r="A76" s="45" t="s">
        <v>178</v>
      </c>
      <c r="B76" s="25">
        <v>4991.79</v>
      </c>
      <c r="C76" s="186">
        <v>9241.9800000000014</v>
      </c>
      <c r="D76" s="74">
        <f t="shared" si="15"/>
        <v>0.8514360580072482</v>
      </c>
      <c r="F76" s="25">
        <v>1116.7759999999998</v>
      </c>
      <c r="G76" s="186">
        <v>2206.9669999999996</v>
      </c>
      <c r="H76" s="74">
        <f t="shared" si="16"/>
        <v>0.97619486808455769</v>
      </c>
      <c r="J76" s="48">
        <f t="shared" si="17"/>
        <v>2.2372255243109183</v>
      </c>
      <c r="K76" s="189">
        <f t="shared" si="18"/>
        <v>2.3879807140894043</v>
      </c>
      <c r="L76" s="67">
        <f t="shared" si="19"/>
        <v>6.7384887281276534E-2</v>
      </c>
    </row>
    <row r="77" spans="1:12" ht="20.100000000000001" customHeight="1" x14ac:dyDescent="0.25">
      <c r="A77" s="45" t="s">
        <v>180</v>
      </c>
      <c r="B77" s="25">
        <v>2508.7900000000009</v>
      </c>
      <c r="C77" s="186">
        <v>4448.8500000000004</v>
      </c>
      <c r="D77" s="74">
        <f t="shared" si="15"/>
        <v>0.77330505941111005</v>
      </c>
      <c r="F77" s="25">
        <v>732.23999999999978</v>
      </c>
      <c r="G77" s="186">
        <v>1670.1030000000001</v>
      </c>
      <c r="H77" s="74">
        <f t="shared" si="16"/>
        <v>1.2808136676499515</v>
      </c>
      <c r="J77" s="48">
        <f t="shared" si="17"/>
        <v>2.9186978583301091</v>
      </c>
      <c r="K77" s="189">
        <f t="shared" si="18"/>
        <v>3.7540105870056308</v>
      </c>
      <c r="L77" s="67">
        <f t="shared" si="19"/>
        <v>0.28619362785068608</v>
      </c>
    </row>
    <row r="78" spans="1:12" ht="20.100000000000001" customHeight="1" x14ac:dyDescent="0.25">
      <c r="A78" s="45" t="s">
        <v>181</v>
      </c>
      <c r="B78" s="25">
        <v>5051.5000000000009</v>
      </c>
      <c r="C78" s="186">
        <v>5230.9999999999982</v>
      </c>
      <c r="D78" s="74">
        <f t="shared" si="15"/>
        <v>3.5533999802038453E-2</v>
      </c>
      <c r="F78" s="25">
        <v>1911.5650000000001</v>
      </c>
      <c r="G78" s="186">
        <v>1653.527</v>
      </c>
      <c r="H78" s="74">
        <f t="shared" si="16"/>
        <v>-0.13498782411270346</v>
      </c>
      <c r="J78" s="48">
        <f t="shared" si="17"/>
        <v>3.784153221815302</v>
      </c>
      <c r="K78" s="189">
        <f t="shared" si="18"/>
        <v>3.1610151022749005</v>
      </c>
      <c r="L78" s="67">
        <f t="shared" si="19"/>
        <v>-0.16467042506314664</v>
      </c>
    </row>
    <row r="79" spans="1:12" ht="20.100000000000001" customHeight="1" x14ac:dyDescent="0.25">
      <c r="A79" s="45" t="s">
        <v>182</v>
      </c>
      <c r="B79" s="25">
        <v>21975.33</v>
      </c>
      <c r="C79" s="186">
        <v>22444.869999999995</v>
      </c>
      <c r="D79" s="74">
        <f t="shared" si="15"/>
        <v>2.1366687098668988E-2</v>
      </c>
      <c r="F79" s="25">
        <v>1203.6719999999998</v>
      </c>
      <c r="G79" s="186">
        <v>1449.2660000000001</v>
      </c>
      <c r="H79" s="74">
        <f t="shared" si="16"/>
        <v>0.20403731249044615</v>
      </c>
      <c r="J79" s="48">
        <f t="shared" si="17"/>
        <v>0.54773784967051675</v>
      </c>
      <c r="K79" s="189">
        <f t="shared" si="18"/>
        <v>0.64570033152341733</v>
      </c>
      <c r="L79" s="67">
        <f t="shared" si="19"/>
        <v>0.17884921027792472</v>
      </c>
    </row>
    <row r="80" spans="1:12" ht="20.100000000000001" customHeight="1" x14ac:dyDescent="0.25">
      <c r="A80" s="45" t="s">
        <v>183</v>
      </c>
      <c r="B80" s="25">
        <v>987.06999999999994</v>
      </c>
      <c r="C80" s="186">
        <v>1965.6199999999992</v>
      </c>
      <c r="D80" s="74">
        <f t="shared" si="15"/>
        <v>0.99136839332570059</v>
      </c>
      <c r="F80" s="25">
        <v>613.20600000000002</v>
      </c>
      <c r="G80" s="186">
        <v>1193.7890000000002</v>
      </c>
      <c r="H80" s="74">
        <f t="shared" si="16"/>
        <v>0.9467992811551097</v>
      </c>
      <c r="J80" s="48">
        <f t="shared" si="17"/>
        <v>6.2123861529577438</v>
      </c>
      <c r="K80" s="189">
        <f t="shared" si="18"/>
        <v>6.0733458145521544</v>
      </c>
      <c r="L80" s="67">
        <f t="shared" si="19"/>
        <v>-2.2381148721637607E-2</v>
      </c>
    </row>
    <row r="81" spans="1:12" ht="20.100000000000001" customHeight="1" x14ac:dyDescent="0.25">
      <c r="A81" s="45" t="s">
        <v>195</v>
      </c>
      <c r="B81" s="25">
        <v>11814.19</v>
      </c>
      <c r="C81" s="186">
        <v>8725.8399999999983</v>
      </c>
      <c r="D81" s="74">
        <f t="shared" si="15"/>
        <v>-0.26141021940564713</v>
      </c>
      <c r="F81" s="25">
        <v>1160.5960000000002</v>
      </c>
      <c r="G81" s="186">
        <v>901.22500000000025</v>
      </c>
      <c r="H81" s="74">
        <f t="shared" si="16"/>
        <v>-0.22348086672709533</v>
      </c>
      <c r="J81" s="48">
        <f t="shared" si="17"/>
        <v>0.98237458513871889</v>
      </c>
      <c r="K81" s="189">
        <f t="shared" si="18"/>
        <v>1.0328232009754941</v>
      </c>
      <c r="L81" s="67">
        <f>(K81-J81)/J81</f>
        <v>5.1353746931117362E-2</v>
      </c>
    </row>
    <row r="82" spans="1:12" ht="20.100000000000001" customHeight="1" x14ac:dyDescent="0.25">
      <c r="A82" s="45" t="s">
        <v>196</v>
      </c>
      <c r="B82" s="25">
        <v>1988.3999999999996</v>
      </c>
      <c r="C82" s="186">
        <v>2672.73</v>
      </c>
      <c r="D82" s="74">
        <f t="shared" si="15"/>
        <v>0.34416113458056752</v>
      </c>
      <c r="F82" s="25">
        <v>578.49</v>
      </c>
      <c r="G82" s="186">
        <v>898.73399999999992</v>
      </c>
      <c r="H82" s="74">
        <f t="shared" si="16"/>
        <v>0.55358606026033275</v>
      </c>
      <c r="J82" s="48">
        <f t="shared" si="17"/>
        <v>2.9093240796620408</v>
      </c>
      <c r="K82" s="189">
        <f t="shared" si="18"/>
        <v>3.3626067728502314</v>
      </c>
      <c r="L82" s="67">
        <f>(K82-J82)/J82</f>
        <v>0.15580343776649516</v>
      </c>
    </row>
    <row r="83" spans="1:12" ht="20.100000000000001" customHeight="1" x14ac:dyDescent="0.25">
      <c r="A83" s="45" t="s">
        <v>197</v>
      </c>
      <c r="B83" s="25">
        <v>2050.9100000000003</v>
      </c>
      <c r="C83" s="186">
        <v>4151.5200000000004</v>
      </c>
      <c r="D83" s="74">
        <f t="shared" si="15"/>
        <v>1.0242331452867264</v>
      </c>
      <c r="F83" s="25">
        <v>481.31699999999995</v>
      </c>
      <c r="G83" s="186">
        <v>700.91499999999985</v>
      </c>
      <c r="H83" s="74">
        <f t="shared" si="16"/>
        <v>0.45624401382041341</v>
      </c>
      <c r="J83" s="48">
        <f t="shared" si="17"/>
        <v>2.3468460341994524</v>
      </c>
      <c r="K83" s="189">
        <f t="shared" si="18"/>
        <v>1.6883334296835852</v>
      </c>
      <c r="L83" s="67">
        <f>(K83-J83)/J83</f>
        <v>-0.28059471943181674</v>
      </c>
    </row>
    <row r="84" spans="1:12" ht="20.100000000000001" customHeight="1" x14ac:dyDescent="0.25">
      <c r="A84" s="45" t="s">
        <v>198</v>
      </c>
      <c r="B84" s="25">
        <v>17202.48</v>
      </c>
      <c r="C84" s="186">
        <v>15312.459999999997</v>
      </c>
      <c r="D84" s="74">
        <f t="shared" si="15"/>
        <v>-0.10986904213811045</v>
      </c>
      <c r="F84" s="25">
        <v>847.54599999999982</v>
      </c>
      <c r="G84" s="186">
        <v>691.22499999999991</v>
      </c>
      <c r="H84" s="74">
        <f t="shared" si="16"/>
        <v>-0.18443954664407589</v>
      </c>
      <c r="J84" s="48">
        <f t="shared" si="17"/>
        <v>0.49268826355269696</v>
      </c>
      <c r="K84" s="189">
        <f t="shared" si="18"/>
        <v>0.45141342410037316</v>
      </c>
      <c r="L84" s="67">
        <f t="shared" si="19"/>
        <v>-8.3774756789815677E-2</v>
      </c>
    </row>
    <row r="85" spans="1:12" ht="20.100000000000001" customHeight="1" x14ac:dyDescent="0.25">
      <c r="A85" s="45" t="s">
        <v>199</v>
      </c>
      <c r="B85" s="25">
        <v>720.07999999999993</v>
      </c>
      <c r="C85" s="186">
        <v>4150.43</v>
      </c>
      <c r="D85" s="74">
        <f t="shared" si="15"/>
        <v>4.7638456838129111</v>
      </c>
      <c r="F85" s="25">
        <v>119.468</v>
      </c>
      <c r="G85" s="186">
        <v>683.76300000000003</v>
      </c>
      <c r="H85" s="74">
        <f t="shared" si="16"/>
        <v>4.7233987343891259</v>
      </c>
      <c r="J85" s="48">
        <f t="shared" si="17"/>
        <v>1.659093434062882</v>
      </c>
      <c r="K85" s="189">
        <f t="shared" si="18"/>
        <v>1.6474509870061658</v>
      </c>
      <c r="L85" s="67">
        <f t="shared" si="19"/>
        <v>-7.0173546695351322E-3</v>
      </c>
    </row>
    <row r="86" spans="1:12" ht="20.100000000000001" customHeight="1" x14ac:dyDescent="0.25">
      <c r="A86" s="45" t="s">
        <v>200</v>
      </c>
      <c r="B86" s="25">
        <v>1959.87</v>
      </c>
      <c r="C86" s="186">
        <v>2141.0800000000008</v>
      </c>
      <c r="D86" s="74">
        <f t="shared" si="15"/>
        <v>9.2460214197880961E-2</v>
      </c>
      <c r="F86" s="25">
        <v>564.495</v>
      </c>
      <c r="G86" s="186">
        <v>590.46400000000006</v>
      </c>
      <c r="H86" s="74">
        <f t="shared" si="16"/>
        <v>4.6003950433573464E-2</v>
      </c>
      <c r="J86" s="48">
        <f t="shared" si="17"/>
        <v>2.8802675687673163</v>
      </c>
      <c r="K86" s="189">
        <f t="shared" si="18"/>
        <v>2.757785790348795</v>
      </c>
      <c r="L86" s="67">
        <f t="shared" si="19"/>
        <v>-4.2524444515736587E-2</v>
      </c>
    </row>
    <row r="87" spans="1:12" ht="20.100000000000001" customHeight="1" x14ac:dyDescent="0.25">
      <c r="A87" s="45" t="s">
        <v>201</v>
      </c>
      <c r="B87" s="25">
        <v>524.56000000000006</v>
      </c>
      <c r="C87" s="186">
        <v>1192.1100000000004</v>
      </c>
      <c r="D87" s="74">
        <f t="shared" si="15"/>
        <v>1.2725903614457836</v>
      </c>
      <c r="F87" s="25">
        <v>183.58100000000002</v>
      </c>
      <c r="G87" s="186">
        <v>484.60199999999992</v>
      </c>
      <c r="H87" s="74">
        <f t="shared" si="16"/>
        <v>1.6397176178362678</v>
      </c>
      <c r="J87" s="48">
        <f t="shared" si="17"/>
        <v>3.4997140460576484</v>
      </c>
      <c r="K87" s="189">
        <f t="shared" si="18"/>
        <v>4.0650778871077318</v>
      </c>
      <c r="L87" s="67">
        <f t="shared" ref="L87:L88" si="20">(K87-J87)/J87</f>
        <v>0.16154572448196258</v>
      </c>
    </row>
    <row r="88" spans="1:12" ht="20.100000000000001" customHeight="1" x14ac:dyDescent="0.25">
      <c r="A88" s="45" t="s">
        <v>202</v>
      </c>
      <c r="B88" s="25">
        <v>305.04000000000002</v>
      </c>
      <c r="C88" s="186">
        <v>595.88000000000011</v>
      </c>
      <c r="D88" s="74">
        <f t="shared" si="15"/>
        <v>0.95344872803566771</v>
      </c>
      <c r="F88" s="25">
        <v>273.84599999999995</v>
      </c>
      <c r="G88" s="186">
        <v>479.65499999999992</v>
      </c>
      <c r="H88" s="74">
        <f t="shared" si="16"/>
        <v>0.75155014132030418</v>
      </c>
      <c r="J88" s="48">
        <f t="shared" si="17"/>
        <v>8.9773800157356387</v>
      </c>
      <c r="K88" s="189">
        <f t="shared" si="18"/>
        <v>8.0495233939719384</v>
      </c>
      <c r="L88" s="67">
        <f t="shared" si="20"/>
        <v>-0.10335494544481176</v>
      </c>
    </row>
    <row r="89" spans="1:12" ht="20.100000000000001" customHeight="1" x14ac:dyDescent="0.25">
      <c r="A89" s="45" t="s">
        <v>203</v>
      </c>
      <c r="B89" s="25">
        <v>764.90000000000032</v>
      </c>
      <c r="C89" s="186">
        <v>181.75</v>
      </c>
      <c r="D89" s="74">
        <f t="shared" si="15"/>
        <v>-0.76238724016211279</v>
      </c>
      <c r="F89" s="25">
        <v>1762.5250000000001</v>
      </c>
      <c r="G89" s="186">
        <v>402.12400000000008</v>
      </c>
      <c r="H89" s="74">
        <f t="shared" si="16"/>
        <v>-0.77184777520886227</v>
      </c>
      <c r="J89" s="48">
        <f t="shared" si="17"/>
        <v>23.04255458229833</v>
      </c>
      <c r="K89" s="189">
        <f t="shared" si="18"/>
        <v>22.125116918844569</v>
      </c>
      <c r="L89" s="67">
        <f t="shared" ref="L89:L94" si="21">(K89-J89)/J89</f>
        <v>-3.9814928513115105E-2</v>
      </c>
    </row>
    <row r="90" spans="1:12" ht="20.100000000000001" customHeight="1" x14ac:dyDescent="0.25">
      <c r="A90" s="45" t="s">
        <v>204</v>
      </c>
      <c r="B90" s="25">
        <v>616.4899999999999</v>
      </c>
      <c r="C90" s="186">
        <v>606.03000000000009</v>
      </c>
      <c r="D90" s="74">
        <f t="shared" si="15"/>
        <v>-1.6967022984962953E-2</v>
      </c>
      <c r="F90" s="25">
        <v>265.86099999999993</v>
      </c>
      <c r="G90" s="186">
        <v>401.976</v>
      </c>
      <c r="H90" s="74">
        <f t="shared" si="16"/>
        <v>0.51197806372502963</v>
      </c>
      <c r="J90" s="48">
        <f t="shared" si="17"/>
        <v>4.3124949309802263</v>
      </c>
      <c r="K90" s="189">
        <f t="shared" si="18"/>
        <v>6.6329389634176517</v>
      </c>
      <c r="L90" s="67">
        <f t="shared" si="21"/>
        <v>0.53807461100249698</v>
      </c>
    </row>
    <row r="91" spans="1:12" ht="20.100000000000001" customHeight="1" x14ac:dyDescent="0.25">
      <c r="A91" s="45" t="s">
        <v>205</v>
      </c>
      <c r="B91" s="25">
        <v>275.1400000000001</v>
      </c>
      <c r="C91" s="186">
        <v>508.63000000000005</v>
      </c>
      <c r="D91" s="74">
        <f t="shared" si="15"/>
        <v>0.84862251944464584</v>
      </c>
      <c r="F91" s="25">
        <v>161.13</v>
      </c>
      <c r="G91" s="186">
        <v>359.57099999999997</v>
      </c>
      <c r="H91" s="74">
        <f t="shared" si="16"/>
        <v>1.2315583690188046</v>
      </c>
      <c r="J91" s="48">
        <f t="shared" si="17"/>
        <v>5.8562913425892251</v>
      </c>
      <c r="K91" s="189">
        <f t="shared" si="18"/>
        <v>7.0694021194188297</v>
      </c>
      <c r="L91" s="67">
        <f t="shared" si="21"/>
        <v>0.20714658917451592</v>
      </c>
    </row>
    <row r="92" spans="1:12" ht="20.100000000000001" customHeight="1" x14ac:dyDescent="0.25">
      <c r="A92" s="45" t="s">
        <v>206</v>
      </c>
      <c r="B92" s="25">
        <v>665.37</v>
      </c>
      <c r="C92" s="186">
        <v>725.25999999999988</v>
      </c>
      <c r="D92" s="74">
        <f t="shared" si="15"/>
        <v>9.00100695853433E-2</v>
      </c>
      <c r="F92" s="25">
        <v>272.38099999999997</v>
      </c>
      <c r="G92" s="186">
        <v>277.85500000000002</v>
      </c>
      <c r="H92" s="74">
        <f t="shared" si="16"/>
        <v>2.0096849633418068E-2</v>
      </c>
      <c r="J92" s="48">
        <f t="shared" si="17"/>
        <v>4.0936772021581973</v>
      </c>
      <c r="K92" s="189">
        <f t="shared" si="18"/>
        <v>3.8311088437250094</v>
      </c>
      <c r="L92" s="67">
        <f t="shared" si="21"/>
        <v>-6.4139976228404436E-2</v>
      </c>
    </row>
    <row r="93" spans="1:12" ht="20.100000000000001" customHeight="1" x14ac:dyDescent="0.25">
      <c r="A93" s="45" t="s">
        <v>207</v>
      </c>
      <c r="B93" s="25">
        <v>412.08999999999992</v>
      </c>
      <c r="C93" s="186">
        <v>592.66</v>
      </c>
      <c r="D93" s="74">
        <f t="shared" si="15"/>
        <v>0.43818097988303545</v>
      </c>
      <c r="F93" s="25">
        <v>165.25</v>
      </c>
      <c r="G93" s="186">
        <v>250.40499999999994</v>
      </c>
      <c r="H93" s="74">
        <f t="shared" si="16"/>
        <v>0.51531013615733701</v>
      </c>
      <c r="J93" s="48">
        <f t="shared" si="17"/>
        <v>4.0100463490984986</v>
      </c>
      <c r="K93" s="189">
        <f t="shared" si="18"/>
        <v>4.2251037694462248</v>
      </c>
      <c r="L93" s="67">
        <f t="shared" si="21"/>
        <v>5.362965951654735E-2</v>
      </c>
    </row>
    <row r="94" spans="1:12" ht="20.100000000000001" customHeight="1" x14ac:dyDescent="0.25">
      <c r="A94" s="45" t="s">
        <v>208</v>
      </c>
      <c r="B94" s="25">
        <v>1016.72</v>
      </c>
      <c r="C94" s="186">
        <v>1551.2900000000002</v>
      </c>
      <c r="D94" s="74">
        <f t="shared" si="15"/>
        <v>0.52577897552915276</v>
      </c>
      <c r="F94" s="25">
        <v>182.059</v>
      </c>
      <c r="G94" s="186">
        <v>249.86800000000008</v>
      </c>
      <c r="H94" s="74">
        <f t="shared" si="16"/>
        <v>0.37245618178722328</v>
      </c>
      <c r="J94" s="48">
        <f t="shared" si="17"/>
        <v>1.7906503265402471</v>
      </c>
      <c r="K94" s="189">
        <f t="shared" si="18"/>
        <v>1.6107110856126194</v>
      </c>
      <c r="L94" s="67">
        <f t="shared" si="21"/>
        <v>-0.10048820713940955</v>
      </c>
    </row>
    <row r="95" spans="1:12" ht="20.100000000000001" customHeight="1" thickBot="1" x14ac:dyDescent="0.3">
      <c r="A95" s="14" t="s">
        <v>17</v>
      </c>
      <c r="B95" s="25">
        <f>B96-SUM(B68:B94)</f>
        <v>10576.370000000054</v>
      </c>
      <c r="C95" s="186">
        <f>C96-SUM(C68:C94)</f>
        <v>12972.929999999818</v>
      </c>
      <c r="D95" s="74">
        <f t="shared" si="15"/>
        <v>0.22659570344076019</v>
      </c>
      <c r="F95" s="25">
        <f>F96-SUM(F68:F94)</f>
        <v>2861.5879999999888</v>
      </c>
      <c r="G95" s="186">
        <f>G96-SUM(G68:G94)</f>
        <v>3298.5019999999204</v>
      </c>
      <c r="H95" s="74">
        <f t="shared" si="16"/>
        <v>0.15268235678928388</v>
      </c>
      <c r="J95" s="48">
        <f t="shared" si="17"/>
        <v>2.705642862343105</v>
      </c>
      <c r="K95" s="189">
        <f t="shared" si="18"/>
        <v>2.5426037140414435</v>
      </c>
      <c r="L95" s="67">
        <f t="shared" si="19"/>
        <v>-6.025893164645852E-2</v>
      </c>
    </row>
    <row r="96" spans="1:12" s="2" customFormat="1" ht="26.25" customHeight="1" thickBot="1" x14ac:dyDescent="0.3">
      <c r="A96" s="18" t="s">
        <v>18</v>
      </c>
      <c r="B96" s="23">
        <v>384861.73000000016</v>
      </c>
      <c r="C96" s="191">
        <v>406846.52999999985</v>
      </c>
      <c r="D96" s="75">
        <f t="shared" si="15"/>
        <v>5.7123892261253639E-2</v>
      </c>
      <c r="F96" s="23">
        <v>98620.367999999988</v>
      </c>
      <c r="G96" s="191">
        <v>107107.97199999994</v>
      </c>
      <c r="H96" s="75">
        <f t="shared" si="16"/>
        <v>8.6063398181600276E-2</v>
      </c>
      <c r="J96" s="44">
        <f t="shared" si="17"/>
        <v>2.5624882993692295</v>
      </c>
      <c r="K96" s="196">
        <f t="shared" si="18"/>
        <v>2.63263820881058</v>
      </c>
      <c r="L96" s="72">
        <f t="shared" si="19"/>
        <v>2.7375699416312748E-2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21">
    <mergeCell ref="F4:G4"/>
    <mergeCell ref="F5:G5"/>
    <mergeCell ref="A4:A6"/>
    <mergeCell ref="B4:C4"/>
    <mergeCell ref="B5:C5"/>
    <mergeCell ref="A36:A38"/>
    <mergeCell ref="B36:C36"/>
    <mergeCell ref="F36:G36"/>
    <mergeCell ref="B37:C37"/>
    <mergeCell ref="F37:G37"/>
    <mergeCell ref="A65:A67"/>
    <mergeCell ref="B65:C65"/>
    <mergeCell ref="F65:G65"/>
    <mergeCell ref="B66:C66"/>
    <mergeCell ref="F66:G66"/>
    <mergeCell ref="J66:K66"/>
    <mergeCell ref="J4:K4"/>
    <mergeCell ref="J5:K5"/>
    <mergeCell ref="J36:K36"/>
    <mergeCell ref="J37:K37"/>
    <mergeCell ref="J65:K65"/>
  </mergeCells>
  <conditionalFormatting sqref="M7:M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H28:H31 J28:L31 D28:D31 H68:H95 D68:D96 L82:M96 H57:H60 L57:L60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H7:H33 H68:H96 H39:H62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D7:D33 D68:D96 D39:D62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>
    <pageSetUpPr fitToPage="1"/>
  </sheetPr>
  <dimension ref="A1:M96"/>
  <sheetViews>
    <sheetView showGridLines="0" zoomScaleNormal="100" workbookViewId="0">
      <selection activeCell="P6" sqref="P6"/>
    </sheetView>
  </sheetViews>
  <sheetFormatPr defaultRowHeight="15" x14ac:dyDescent="0.25"/>
  <cols>
    <col min="1" max="1" width="29.85546875" customWidth="1"/>
    <col min="2" max="3" width="9.7109375" customWidth="1"/>
    <col min="4" max="4" width="11" customWidth="1"/>
    <col min="5" max="5" width="1.85546875" customWidth="1"/>
    <col min="6" max="7" width="9.7109375" customWidth="1"/>
    <col min="8" max="8" width="10.85546875" customWidth="1"/>
    <col min="9" max="9" width="1.85546875" customWidth="1"/>
    <col min="10" max="11" width="9.7109375" style="41" customWidth="1"/>
    <col min="12" max="12" width="10.85546875" customWidth="1"/>
    <col min="13" max="13" width="1.85546875" customWidth="1"/>
  </cols>
  <sheetData>
    <row r="1" spans="1:13" ht="15.75" x14ac:dyDescent="0.25">
      <c r="A1" s="6" t="s">
        <v>155</v>
      </c>
    </row>
    <row r="3" spans="1:13" ht="8.25" customHeight="1" thickBot="1" x14ac:dyDescent="0.3"/>
    <row r="4" spans="1:13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3" x14ac:dyDescent="0.25">
      <c r="A5" s="414"/>
      <c r="B5" s="410" t="s">
        <v>63</v>
      </c>
      <c r="C5" s="404"/>
      <c r="D5" s="177" t="s">
        <v>120</v>
      </c>
      <c r="F5" s="399" t="str">
        <f>B5</f>
        <v>mar</v>
      </c>
      <c r="G5" s="404"/>
      <c r="H5" s="177" t="str">
        <f>D5</f>
        <v>2021 /2020</v>
      </c>
      <c r="J5" s="399" t="str">
        <f>B5</f>
        <v>mar</v>
      </c>
      <c r="K5" s="400"/>
      <c r="L5" s="177" t="str">
        <f>H5</f>
        <v>2021 /2020</v>
      </c>
    </row>
    <row r="6" spans="1:13" ht="19.5" customHeight="1" thickBot="1" x14ac:dyDescent="0.3">
      <c r="A6" s="415"/>
      <c r="B6" s="120">
        <v>2020</v>
      </c>
      <c r="C6" s="180">
        <v>2021</v>
      </c>
      <c r="D6" s="178" t="s">
        <v>1</v>
      </c>
      <c r="F6" s="31">
        <f>B6</f>
        <v>2020</v>
      </c>
      <c r="G6" s="180">
        <f>C6</f>
        <v>2021</v>
      </c>
      <c r="H6" s="356">
        <v>1000</v>
      </c>
      <c r="J6" s="31">
        <f>B6</f>
        <v>2020</v>
      </c>
      <c r="K6" s="180">
        <f>C6</f>
        <v>2021</v>
      </c>
      <c r="L6" s="178"/>
    </row>
    <row r="7" spans="1:13" s="13" customFormat="1" ht="20.100000000000001" customHeight="1" x14ac:dyDescent="0.25">
      <c r="A7" s="358" t="s">
        <v>161</v>
      </c>
      <c r="B7" s="288">
        <v>26278.730000000007</v>
      </c>
      <c r="C7" s="359">
        <v>30588.900000000005</v>
      </c>
      <c r="D7" s="360">
        <f t="shared" ref="D7:D33" si="0">(C7-B7)/B7</f>
        <v>0.16401743919892617</v>
      </c>
      <c r="F7" s="288">
        <v>8900.752999999997</v>
      </c>
      <c r="G7" s="359">
        <v>11734.711000000003</v>
      </c>
      <c r="H7" s="360">
        <f t="shared" ref="H7:H33" si="1">(G7-F7)/F7</f>
        <v>0.31839530880140221</v>
      </c>
      <c r="J7" s="361">
        <f t="shared" ref="J7:J33" si="2">(F7/B7)*10</f>
        <v>3.3870559954761874</v>
      </c>
      <c r="K7" s="362">
        <f t="shared" ref="K7:K33" si="3">(G7/C7)*10</f>
        <v>3.8362644619453468</v>
      </c>
      <c r="L7" s="360">
        <f>(K7-J7)/J7</f>
        <v>0.13262504873528227</v>
      </c>
      <c r="M7" s="363"/>
    </row>
    <row r="8" spans="1:13" s="13" customFormat="1" ht="20.100000000000001" customHeight="1" x14ac:dyDescent="0.25">
      <c r="A8" s="358" t="s">
        <v>160</v>
      </c>
      <c r="B8" s="288">
        <v>32556.419999999995</v>
      </c>
      <c r="C8" s="289">
        <v>40453.669999999991</v>
      </c>
      <c r="D8" s="360">
        <f t="shared" si="0"/>
        <v>0.24257120408202124</v>
      </c>
      <c r="F8" s="288">
        <v>8630.4419999999991</v>
      </c>
      <c r="G8" s="289">
        <v>10969.785999999998</v>
      </c>
      <c r="H8" s="360">
        <f t="shared" si="1"/>
        <v>0.27105726450626738</v>
      </c>
      <c r="J8" s="361">
        <f t="shared" si="2"/>
        <v>2.6509186206591511</v>
      </c>
      <c r="K8" s="296">
        <f t="shared" si="3"/>
        <v>2.7116911765978218</v>
      </c>
      <c r="L8" s="360">
        <f t="shared" ref="L8:L33" si="4">(K8-J8)/J8</f>
        <v>2.2925093009290343E-2</v>
      </c>
      <c r="M8" s="363"/>
    </row>
    <row r="9" spans="1:13" s="13" customFormat="1" ht="20.100000000000001" customHeight="1" x14ac:dyDescent="0.25">
      <c r="A9" s="358" t="s">
        <v>164</v>
      </c>
      <c r="B9" s="288">
        <v>15913.960000000003</v>
      </c>
      <c r="C9" s="289">
        <v>21301.299999999996</v>
      </c>
      <c r="D9" s="360">
        <f t="shared" si="0"/>
        <v>0.33852919072311305</v>
      </c>
      <c r="F9" s="288">
        <v>4725.0470000000005</v>
      </c>
      <c r="G9" s="289">
        <v>6810.8840000000009</v>
      </c>
      <c r="H9" s="360">
        <f t="shared" si="1"/>
        <v>0.44144259305780453</v>
      </c>
      <c r="J9" s="361">
        <f t="shared" si="2"/>
        <v>2.969120822221496</v>
      </c>
      <c r="K9" s="296">
        <f t="shared" si="3"/>
        <v>3.1974029754052582</v>
      </c>
      <c r="L9" s="360">
        <f t="shared" si="4"/>
        <v>7.6885437424860842E-2</v>
      </c>
      <c r="M9" s="363"/>
    </row>
    <row r="10" spans="1:13" s="13" customFormat="1" ht="20.100000000000001" customHeight="1" x14ac:dyDescent="0.25">
      <c r="A10" s="358" t="s">
        <v>162</v>
      </c>
      <c r="B10" s="288">
        <v>13445.98</v>
      </c>
      <c r="C10" s="289">
        <v>20534.03</v>
      </c>
      <c r="D10" s="360">
        <f t="shared" si="0"/>
        <v>0.52715012219265533</v>
      </c>
      <c r="F10" s="288">
        <v>4361.4559999999992</v>
      </c>
      <c r="G10" s="289">
        <v>6170.911000000001</v>
      </c>
      <c r="H10" s="360">
        <f t="shared" si="1"/>
        <v>0.41487406957676565</v>
      </c>
      <c r="J10" s="361">
        <f t="shared" si="2"/>
        <v>3.2436877044291301</v>
      </c>
      <c r="K10" s="296">
        <f t="shared" si="3"/>
        <v>3.0052118361568581</v>
      </c>
      <c r="L10" s="360">
        <f t="shared" si="4"/>
        <v>-7.3519984043668107E-2</v>
      </c>
      <c r="M10" s="363"/>
    </row>
    <row r="11" spans="1:13" s="13" customFormat="1" ht="20.100000000000001" customHeight="1" x14ac:dyDescent="0.25">
      <c r="A11" s="358" t="s">
        <v>163</v>
      </c>
      <c r="B11" s="288">
        <v>21850.250000000004</v>
      </c>
      <c r="C11" s="289">
        <v>22489.579999999998</v>
      </c>
      <c r="D11" s="360">
        <f t="shared" si="0"/>
        <v>2.9259619455154717E-2</v>
      </c>
      <c r="F11" s="288">
        <v>4272.9399999999996</v>
      </c>
      <c r="G11" s="289">
        <v>5954.9409999999998</v>
      </c>
      <c r="H11" s="360">
        <f t="shared" si="1"/>
        <v>0.39364021025336193</v>
      </c>
      <c r="J11" s="361">
        <f t="shared" si="2"/>
        <v>1.9555565725792605</v>
      </c>
      <c r="K11" s="296">
        <f t="shared" si="3"/>
        <v>2.6478667009343884</v>
      </c>
      <c r="L11" s="360">
        <f t="shared" si="4"/>
        <v>0.35402204061118658</v>
      </c>
      <c r="M11" s="363"/>
    </row>
    <row r="12" spans="1:13" ht="20.100000000000001" customHeight="1" x14ac:dyDescent="0.25">
      <c r="A12" s="14" t="s">
        <v>166</v>
      </c>
      <c r="B12" s="25">
        <v>11234.300000000003</v>
      </c>
      <c r="C12" s="186">
        <v>14477.220000000001</v>
      </c>
      <c r="D12" s="330">
        <f t="shared" si="0"/>
        <v>0.28866239997151555</v>
      </c>
      <c r="F12" s="25">
        <v>3909.1549999999993</v>
      </c>
      <c r="G12" s="186">
        <v>4785.0709999999999</v>
      </c>
      <c r="H12" s="330">
        <f t="shared" si="1"/>
        <v>0.22406786121297334</v>
      </c>
      <c r="J12" s="48">
        <f t="shared" si="2"/>
        <v>3.4796605039922364</v>
      </c>
      <c r="K12" s="189">
        <f t="shared" si="3"/>
        <v>3.3052416140667891</v>
      </c>
      <c r="L12" s="330">
        <f t="shared" si="4"/>
        <v>-5.0125260704409355E-2</v>
      </c>
      <c r="M12" s="357"/>
    </row>
    <row r="13" spans="1:13" ht="20.100000000000001" customHeight="1" x14ac:dyDescent="0.25">
      <c r="A13" s="14" t="s">
        <v>165</v>
      </c>
      <c r="B13" s="25">
        <v>11271.12</v>
      </c>
      <c r="C13" s="186">
        <v>13264.129999999997</v>
      </c>
      <c r="D13" s="330">
        <f t="shared" si="0"/>
        <v>0.17682448594283412</v>
      </c>
      <c r="F13" s="25">
        <v>3415.5280000000002</v>
      </c>
      <c r="G13" s="186">
        <v>4732.5740000000005</v>
      </c>
      <c r="H13" s="330">
        <f t="shared" si="1"/>
        <v>0.38560538809812134</v>
      </c>
      <c r="J13" s="48">
        <f t="shared" si="2"/>
        <v>3.030335938220869</v>
      </c>
      <c r="K13" s="189">
        <f t="shared" si="3"/>
        <v>3.5679490475440163</v>
      </c>
      <c r="L13" s="330">
        <f t="shared" si="4"/>
        <v>0.1774103994683783</v>
      </c>
      <c r="M13" s="357"/>
    </row>
    <row r="14" spans="1:13" ht="20.100000000000001" customHeight="1" x14ac:dyDescent="0.25">
      <c r="A14" s="14" t="s">
        <v>168</v>
      </c>
      <c r="B14" s="25">
        <v>9579.7899999999991</v>
      </c>
      <c r="C14" s="186">
        <v>12318.199999999999</v>
      </c>
      <c r="D14" s="330">
        <f t="shared" si="0"/>
        <v>0.28585282140840251</v>
      </c>
      <c r="F14" s="25">
        <v>2727.8240000000001</v>
      </c>
      <c r="G14" s="186">
        <v>4124.7379999999994</v>
      </c>
      <c r="H14" s="330">
        <f t="shared" si="1"/>
        <v>0.51209828786607903</v>
      </c>
      <c r="J14" s="48">
        <f t="shared" si="2"/>
        <v>2.8474778674689114</v>
      </c>
      <c r="K14" s="189">
        <f t="shared" si="3"/>
        <v>3.3484908509360132</v>
      </c>
      <c r="L14" s="330">
        <f t="shared" si="4"/>
        <v>0.17594973755228732</v>
      </c>
      <c r="M14" s="357"/>
    </row>
    <row r="15" spans="1:13" ht="20.100000000000001" customHeight="1" x14ac:dyDescent="0.25">
      <c r="A15" s="14" t="s">
        <v>167</v>
      </c>
      <c r="B15" s="25">
        <v>11343.300000000001</v>
      </c>
      <c r="C15" s="186">
        <v>9747.89</v>
      </c>
      <c r="D15" s="330">
        <f t="shared" si="0"/>
        <v>-0.14064778327294539</v>
      </c>
      <c r="F15" s="25">
        <v>4384.9079999999994</v>
      </c>
      <c r="G15" s="186">
        <v>3460.5519999999997</v>
      </c>
      <c r="H15" s="330">
        <f t="shared" si="1"/>
        <v>-0.21080396669667867</v>
      </c>
      <c r="J15" s="48">
        <f t="shared" si="2"/>
        <v>3.8656369839464699</v>
      </c>
      <c r="K15" s="189">
        <f t="shared" si="3"/>
        <v>3.5500523703078306</v>
      </c>
      <c r="L15" s="330">
        <f t="shared" si="4"/>
        <v>-8.1638450519079947E-2</v>
      </c>
      <c r="M15" s="357"/>
    </row>
    <row r="16" spans="1:13" ht="20.100000000000001" customHeight="1" x14ac:dyDescent="0.25">
      <c r="A16" s="14" t="s">
        <v>169</v>
      </c>
      <c r="B16" s="25">
        <v>12079.170000000004</v>
      </c>
      <c r="C16" s="186">
        <v>13505.639999999998</v>
      </c>
      <c r="D16" s="330">
        <f t="shared" si="0"/>
        <v>0.11809337893249233</v>
      </c>
      <c r="F16" s="25">
        <v>2690.8579999999997</v>
      </c>
      <c r="G16" s="186">
        <v>3044.0770000000007</v>
      </c>
      <c r="H16" s="330">
        <f t="shared" si="1"/>
        <v>0.13126630985358612</v>
      </c>
      <c r="J16" s="48">
        <f t="shared" si="2"/>
        <v>2.2276845180587728</v>
      </c>
      <c r="K16" s="189">
        <f t="shared" si="3"/>
        <v>2.2539302098974954</v>
      </c>
      <c r="L16" s="330">
        <f t="shared" si="4"/>
        <v>1.1781601760016438E-2</v>
      </c>
      <c r="M16" s="357"/>
    </row>
    <row r="17" spans="1:13" ht="20.100000000000001" customHeight="1" x14ac:dyDescent="0.25">
      <c r="A17" s="14" t="s">
        <v>170</v>
      </c>
      <c r="B17" s="25">
        <v>8220.5600000000013</v>
      </c>
      <c r="C17" s="186">
        <v>13150.91</v>
      </c>
      <c r="D17" s="330">
        <f t="shared" si="0"/>
        <v>0.59975841061922763</v>
      </c>
      <c r="F17" s="25">
        <v>1894.2920000000001</v>
      </c>
      <c r="G17" s="186">
        <v>2956.9209999999998</v>
      </c>
      <c r="H17" s="330">
        <f t="shared" si="1"/>
        <v>0.56096367402702418</v>
      </c>
      <c r="J17" s="48">
        <f t="shared" si="2"/>
        <v>2.3043344978930875</v>
      </c>
      <c r="K17" s="189">
        <f t="shared" si="3"/>
        <v>2.2484535290713721</v>
      </c>
      <c r="L17" s="330">
        <f t="shared" si="4"/>
        <v>-2.4250372015351442E-2</v>
      </c>
      <c r="M17" s="357"/>
    </row>
    <row r="18" spans="1:13" ht="20.100000000000001" customHeight="1" x14ac:dyDescent="0.25">
      <c r="A18" s="14" t="s">
        <v>171</v>
      </c>
      <c r="B18" s="25">
        <v>31771.529999999995</v>
      </c>
      <c r="C18" s="186">
        <v>24788.550000000007</v>
      </c>
      <c r="D18" s="330">
        <f t="shared" si="0"/>
        <v>-0.21978733790912774</v>
      </c>
      <c r="F18" s="25">
        <v>3594.2520000000009</v>
      </c>
      <c r="G18" s="186">
        <v>2847.8840000000005</v>
      </c>
      <c r="H18" s="330">
        <f t="shared" si="1"/>
        <v>-0.20765600186074884</v>
      </c>
      <c r="J18" s="48">
        <f t="shared" si="2"/>
        <v>1.131280740965261</v>
      </c>
      <c r="K18" s="189">
        <f t="shared" si="3"/>
        <v>1.1488707487932934</v>
      </c>
      <c r="L18" s="330">
        <f t="shared" si="4"/>
        <v>1.5548755663447282E-2</v>
      </c>
      <c r="M18" s="357"/>
    </row>
    <row r="19" spans="1:13" ht="20.100000000000001" customHeight="1" x14ac:dyDescent="0.25">
      <c r="A19" s="14" t="s">
        <v>173</v>
      </c>
      <c r="B19" s="25">
        <v>3207.51</v>
      </c>
      <c r="C19" s="186">
        <v>4993.84</v>
      </c>
      <c r="D19" s="330">
        <f t="shared" si="0"/>
        <v>0.55692110079157975</v>
      </c>
      <c r="F19" s="25">
        <v>892.96800000000007</v>
      </c>
      <c r="G19" s="186">
        <v>2304.5860000000002</v>
      </c>
      <c r="H19" s="330">
        <f t="shared" si="1"/>
        <v>1.5808158858996069</v>
      </c>
      <c r="J19" s="48">
        <f t="shared" si="2"/>
        <v>2.7839913203700069</v>
      </c>
      <c r="K19" s="189">
        <f t="shared" si="3"/>
        <v>4.6148575044454772</v>
      </c>
      <c r="L19" s="330">
        <f t="shared" si="4"/>
        <v>0.65764076585990894</v>
      </c>
      <c r="M19" s="357"/>
    </row>
    <row r="20" spans="1:13" ht="20.100000000000001" customHeight="1" x14ac:dyDescent="0.25">
      <c r="A20" s="14" t="s">
        <v>172</v>
      </c>
      <c r="B20" s="25">
        <v>4297.3300000000017</v>
      </c>
      <c r="C20" s="186">
        <v>5239.3099999999995</v>
      </c>
      <c r="D20" s="330">
        <f t="shared" si="0"/>
        <v>0.21920122494665231</v>
      </c>
      <c r="F20" s="25">
        <v>977.91600000000017</v>
      </c>
      <c r="G20" s="186">
        <v>1826.1669999999999</v>
      </c>
      <c r="H20" s="330">
        <f t="shared" si="1"/>
        <v>0.8674068120370253</v>
      </c>
      <c r="J20" s="48">
        <f t="shared" si="2"/>
        <v>2.2756362671705448</v>
      </c>
      <c r="K20" s="189">
        <f t="shared" si="3"/>
        <v>3.4855104966111949</v>
      </c>
      <c r="L20" s="330">
        <f t="shared" si="4"/>
        <v>0.53166415340399287</v>
      </c>
      <c r="M20" s="357"/>
    </row>
    <row r="21" spans="1:13" ht="20.100000000000001" customHeight="1" x14ac:dyDescent="0.25">
      <c r="A21" s="14" t="s">
        <v>176</v>
      </c>
      <c r="B21" s="25">
        <v>3887.84</v>
      </c>
      <c r="C21" s="186">
        <v>5882.6200000000008</v>
      </c>
      <c r="D21" s="330">
        <f t="shared" si="0"/>
        <v>0.51308181406642261</v>
      </c>
      <c r="F21" s="25">
        <v>1011.26</v>
      </c>
      <c r="G21" s="186">
        <v>1558.0650000000001</v>
      </c>
      <c r="H21" s="330">
        <f t="shared" si="1"/>
        <v>0.54071653185135382</v>
      </c>
      <c r="J21" s="48">
        <f t="shared" si="2"/>
        <v>2.6010844067657102</v>
      </c>
      <c r="K21" s="189">
        <f t="shared" si="3"/>
        <v>2.6485902540024679</v>
      </c>
      <c r="L21" s="330">
        <f t="shared" si="4"/>
        <v>1.8263862223459482E-2</v>
      </c>
      <c r="M21" s="357"/>
    </row>
    <row r="22" spans="1:13" ht="20.100000000000001" customHeight="1" x14ac:dyDescent="0.25">
      <c r="A22" s="14" t="s">
        <v>174</v>
      </c>
      <c r="B22" s="25">
        <v>2350.6900000000005</v>
      </c>
      <c r="C22" s="186">
        <v>2993.119999999999</v>
      </c>
      <c r="D22" s="330">
        <f t="shared" si="0"/>
        <v>0.27329422424904959</v>
      </c>
      <c r="F22" s="25">
        <v>965.12600000000009</v>
      </c>
      <c r="G22" s="186">
        <v>1433.0410000000002</v>
      </c>
      <c r="H22" s="330">
        <f t="shared" si="1"/>
        <v>0.48482270708695036</v>
      </c>
      <c r="J22" s="48">
        <f t="shared" si="2"/>
        <v>4.1057136415265303</v>
      </c>
      <c r="K22" s="189">
        <f t="shared" si="3"/>
        <v>4.7877833164056254</v>
      </c>
      <c r="L22" s="330">
        <f t="shared" si="4"/>
        <v>0.16612694757384425</v>
      </c>
      <c r="M22" s="357"/>
    </row>
    <row r="23" spans="1:13" ht="20.100000000000001" customHeight="1" x14ac:dyDescent="0.25">
      <c r="A23" s="14" t="s">
        <v>175</v>
      </c>
      <c r="B23" s="25">
        <v>4642.5999999999995</v>
      </c>
      <c r="C23" s="186">
        <v>4270.62</v>
      </c>
      <c r="D23" s="330">
        <f t="shared" si="0"/>
        <v>-8.0123206823762463E-2</v>
      </c>
      <c r="F23" s="25">
        <v>1044.7830000000001</v>
      </c>
      <c r="G23" s="186">
        <v>1072.3040000000003</v>
      </c>
      <c r="H23" s="330">
        <f t="shared" si="1"/>
        <v>2.6341355094790193E-2</v>
      </c>
      <c r="J23" s="48">
        <f t="shared" si="2"/>
        <v>2.2504264851591786</v>
      </c>
      <c r="K23" s="189">
        <f t="shared" si="3"/>
        <v>2.5108860071839696</v>
      </c>
      <c r="L23" s="330">
        <f t="shared" si="4"/>
        <v>0.11573784957759593</v>
      </c>
      <c r="M23" s="357"/>
    </row>
    <row r="24" spans="1:13" ht="20.100000000000001" customHeight="1" x14ac:dyDescent="0.25">
      <c r="A24" s="14" t="s">
        <v>180</v>
      </c>
      <c r="B24" s="25">
        <v>1036.8900000000001</v>
      </c>
      <c r="C24" s="186">
        <v>1788.4099999999999</v>
      </c>
      <c r="D24" s="330">
        <f t="shared" si="0"/>
        <v>0.72478276384187301</v>
      </c>
      <c r="F24" s="25">
        <v>282.35300000000001</v>
      </c>
      <c r="G24" s="186">
        <v>1054.0449999999998</v>
      </c>
      <c r="H24" s="330">
        <f t="shared" si="1"/>
        <v>2.7330752639426525</v>
      </c>
      <c r="J24" s="48">
        <f t="shared" si="2"/>
        <v>2.723075736095439</v>
      </c>
      <c r="K24" s="189">
        <f t="shared" si="3"/>
        <v>5.8937547877723784</v>
      </c>
      <c r="L24" s="330">
        <f t="shared" si="4"/>
        <v>1.1643741705925923</v>
      </c>
      <c r="M24" s="357"/>
    </row>
    <row r="25" spans="1:13" ht="20.100000000000001" customHeight="1" x14ac:dyDescent="0.25">
      <c r="A25" s="14" t="s">
        <v>177</v>
      </c>
      <c r="B25" s="25">
        <v>2468.4399999999996</v>
      </c>
      <c r="C25" s="186">
        <v>5032.6300000000019</v>
      </c>
      <c r="D25" s="330">
        <f t="shared" si="0"/>
        <v>1.0387896809320878</v>
      </c>
      <c r="F25" s="25">
        <v>641.43700000000001</v>
      </c>
      <c r="G25" s="186">
        <v>988.51499999999999</v>
      </c>
      <c r="H25" s="330">
        <f t="shared" si="1"/>
        <v>0.54109444887027092</v>
      </c>
      <c r="J25" s="48">
        <f t="shared" si="2"/>
        <v>2.5985521219879764</v>
      </c>
      <c r="K25" s="189">
        <f t="shared" si="3"/>
        <v>1.9642115553895274</v>
      </c>
      <c r="L25" s="330">
        <f t="shared" si="4"/>
        <v>-0.24411308175460336</v>
      </c>
      <c r="M25" s="357"/>
    </row>
    <row r="26" spans="1:13" ht="20.100000000000001" customHeight="1" x14ac:dyDescent="0.25">
      <c r="A26" s="14" t="s">
        <v>179</v>
      </c>
      <c r="B26" s="25">
        <v>1794.57</v>
      </c>
      <c r="C26" s="186">
        <v>2752.19</v>
      </c>
      <c r="D26" s="330">
        <f t="shared" si="0"/>
        <v>0.53362086739441772</v>
      </c>
      <c r="F26" s="25">
        <v>623.91000000000008</v>
      </c>
      <c r="G26" s="186">
        <v>864.22500000000002</v>
      </c>
      <c r="H26" s="330">
        <f t="shared" si="1"/>
        <v>0.38517574650189917</v>
      </c>
      <c r="J26" s="48">
        <f t="shared" si="2"/>
        <v>3.476654574633478</v>
      </c>
      <c r="K26" s="189">
        <f t="shared" si="3"/>
        <v>3.140135673772523</v>
      </c>
      <c r="L26" s="330">
        <f t="shared" si="4"/>
        <v>-9.6793884361213001E-2</v>
      </c>
      <c r="M26" s="357"/>
    </row>
    <row r="27" spans="1:13" ht="20.100000000000001" customHeight="1" x14ac:dyDescent="0.25">
      <c r="A27" s="14" t="s">
        <v>183</v>
      </c>
      <c r="B27" s="25">
        <v>412.71</v>
      </c>
      <c r="C27" s="186">
        <v>929.93</v>
      </c>
      <c r="D27" s="330">
        <f t="shared" si="0"/>
        <v>1.2532286593491799</v>
      </c>
      <c r="F27" s="25">
        <v>244.62699999999998</v>
      </c>
      <c r="G27" s="186">
        <v>670.84699999999998</v>
      </c>
      <c r="H27" s="330">
        <f t="shared" si="1"/>
        <v>1.7423260719380937</v>
      </c>
      <c r="J27" s="48">
        <f t="shared" si="2"/>
        <v>5.927333963315645</v>
      </c>
      <c r="K27" s="189">
        <f t="shared" si="3"/>
        <v>7.2139515877539173</v>
      </c>
      <c r="L27" s="330">
        <f t="shared" si="4"/>
        <v>0.21706514807519997</v>
      </c>
      <c r="M27" s="357"/>
    </row>
    <row r="28" spans="1:13" ht="20.100000000000001" customHeight="1" x14ac:dyDescent="0.25">
      <c r="A28" s="14" t="s">
        <v>178</v>
      </c>
      <c r="B28" s="25">
        <v>1171.3</v>
      </c>
      <c r="C28" s="186">
        <v>2063.4</v>
      </c>
      <c r="D28" s="330">
        <f t="shared" si="0"/>
        <v>0.76163237428498265</v>
      </c>
      <c r="F28" s="25">
        <v>293.44499999999999</v>
      </c>
      <c r="G28" s="186">
        <v>537.76300000000003</v>
      </c>
      <c r="H28" s="330">
        <f t="shared" si="1"/>
        <v>0.83258532263286156</v>
      </c>
      <c r="J28" s="48">
        <f t="shared" si="2"/>
        <v>2.505293263894818</v>
      </c>
      <c r="K28" s="189">
        <f t="shared" si="3"/>
        <v>2.6061985073180187</v>
      </c>
      <c r="L28" s="330">
        <f t="shared" si="4"/>
        <v>4.0276819036478728E-2</v>
      </c>
      <c r="M28" s="357"/>
    </row>
    <row r="29" spans="1:13" ht="20.100000000000001" customHeight="1" x14ac:dyDescent="0.25">
      <c r="A29" s="14" t="s">
        <v>181</v>
      </c>
      <c r="B29" s="25">
        <v>1556.55</v>
      </c>
      <c r="C29" s="186">
        <v>1512.4799999999998</v>
      </c>
      <c r="D29" s="330">
        <f t="shared" si="0"/>
        <v>-2.8312614435771523E-2</v>
      </c>
      <c r="F29" s="25">
        <v>660.49400000000014</v>
      </c>
      <c r="G29" s="186">
        <v>476.89699999999999</v>
      </c>
      <c r="H29" s="330">
        <f t="shared" si="1"/>
        <v>-0.27796921698001814</v>
      </c>
      <c r="J29" s="48">
        <f t="shared" si="2"/>
        <v>4.2433201631813962</v>
      </c>
      <c r="K29" s="189">
        <f t="shared" si="3"/>
        <v>3.1530797101449282</v>
      </c>
      <c r="L29" s="330">
        <f t="shared" si="4"/>
        <v>-0.25693099061822117</v>
      </c>
      <c r="M29" s="357"/>
    </row>
    <row r="30" spans="1:13" ht="20.100000000000001" customHeight="1" x14ac:dyDescent="0.25">
      <c r="A30" s="14" t="s">
        <v>184</v>
      </c>
      <c r="B30" s="25">
        <v>769.06</v>
      </c>
      <c r="C30" s="186">
        <v>1550.0899999999997</v>
      </c>
      <c r="D30" s="330">
        <f t="shared" si="0"/>
        <v>1.0155644553090784</v>
      </c>
      <c r="F30" s="25">
        <v>203.51899999999998</v>
      </c>
      <c r="G30" s="186">
        <v>461.37600000000003</v>
      </c>
      <c r="H30" s="330">
        <f t="shared" si="1"/>
        <v>1.2669922709918982</v>
      </c>
      <c r="J30" s="48">
        <f t="shared" si="2"/>
        <v>2.6463344862559484</v>
      </c>
      <c r="K30" s="189">
        <f t="shared" si="3"/>
        <v>2.9764465289112252</v>
      </c>
      <c r="L30" s="330">
        <f t="shared" si="4"/>
        <v>0.12474312841772377</v>
      </c>
      <c r="M30" s="357"/>
    </row>
    <row r="31" spans="1:13" ht="20.100000000000001" customHeight="1" x14ac:dyDescent="0.25">
      <c r="A31" s="14" t="s">
        <v>185</v>
      </c>
      <c r="B31" s="25">
        <v>727.09</v>
      </c>
      <c r="C31" s="186">
        <v>1334.3600000000001</v>
      </c>
      <c r="D31" s="330">
        <f t="shared" si="0"/>
        <v>0.83520609553150238</v>
      </c>
      <c r="F31" s="25">
        <v>221.56699999999998</v>
      </c>
      <c r="G31" s="186">
        <v>406.96400000000011</v>
      </c>
      <c r="H31" s="330">
        <f t="shared" si="1"/>
        <v>0.83675366819066088</v>
      </c>
      <c r="J31" s="48">
        <f t="shared" si="2"/>
        <v>3.0473118871116363</v>
      </c>
      <c r="K31" s="189">
        <f t="shared" si="3"/>
        <v>3.0498815911747963</v>
      </c>
      <c r="L31" s="330">
        <f t="shared" si="4"/>
        <v>8.4326913632582151E-4</v>
      </c>
      <c r="M31" s="357"/>
    </row>
    <row r="32" spans="1:13" ht="20.100000000000001" customHeight="1" thickBot="1" x14ac:dyDescent="0.3">
      <c r="A32" s="14" t="s">
        <v>17</v>
      </c>
      <c r="B32" s="25">
        <f>B33-SUM(B7:B31)</f>
        <v>21105.120000000024</v>
      </c>
      <c r="C32" s="186">
        <f>C33-SUM(C7:C31)</f>
        <v>28055.97000000003</v>
      </c>
      <c r="D32" s="330">
        <f t="shared" si="0"/>
        <v>0.32934425390616107</v>
      </c>
      <c r="F32" s="25">
        <f>F33-SUM(F7:F31)</f>
        <v>4703.9319999999934</v>
      </c>
      <c r="G32" s="186">
        <f>G33-SUM(G7:G31)</f>
        <v>5059.5830000000569</v>
      </c>
      <c r="H32" s="330">
        <f t="shared" si="1"/>
        <v>7.5607172892819027E-2</v>
      </c>
      <c r="J32" s="48">
        <f t="shared" si="2"/>
        <v>2.2288108288415263</v>
      </c>
      <c r="K32" s="189">
        <f t="shared" si="3"/>
        <v>1.8033890826088177</v>
      </c>
      <c r="L32" s="330">
        <f t="shared" si="4"/>
        <v>-0.19087386902810002</v>
      </c>
      <c r="M32" s="357"/>
    </row>
    <row r="33" spans="1:13" ht="26.25" customHeight="1" thickBot="1" x14ac:dyDescent="0.3">
      <c r="A33" s="42" t="s">
        <v>18</v>
      </c>
      <c r="B33" s="43">
        <v>254972.81000000003</v>
      </c>
      <c r="C33" s="194">
        <v>305018.99</v>
      </c>
      <c r="D33" s="354">
        <f t="shared" si="0"/>
        <v>0.19628045829670998</v>
      </c>
      <c r="E33" s="71"/>
      <c r="F33" s="43">
        <v>66274.792000000001</v>
      </c>
      <c r="G33" s="194">
        <v>86307.428000000073</v>
      </c>
      <c r="H33" s="354">
        <f t="shared" si="1"/>
        <v>0.30226629756906775</v>
      </c>
      <c r="I33" s="71"/>
      <c r="J33" s="44">
        <f t="shared" si="2"/>
        <v>2.599288606498865</v>
      </c>
      <c r="K33" s="196">
        <f t="shared" si="3"/>
        <v>2.8295755618363327</v>
      </c>
      <c r="L33" s="354">
        <f t="shared" si="4"/>
        <v>8.8596146946396559E-2</v>
      </c>
      <c r="M33" s="357"/>
    </row>
    <row r="35" spans="1:13" ht="15.75" thickBot="1" x14ac:dyDescent="0.3"/>
    <row r="36" spans="1:13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3" x14ac:dyDescent="0.25">
      <c r="A37" s="414"/>
      <c r="B37" s="410" t="str">
        <f>B5</f>
        <v>mar</v>
      </c>
      <c r="C37" s="404"/>
      <c r="D37" s="177" t="str">
        <f>D5</f>
        <v>2021 /2020</v>
      </c>
      <c r="F37" s="399" t="str">
        <f>B37</f>
        <v>mar</v>
      </c>
      <c r="G37" s="404"/>
      <c r="H37" s="177" t="str">
        <f>D37</f>
        <v>2021 /2020</v>
      </c>
      <c r="J37" s="399" t="str">
        <f>B37</f>
        <v>mar</v>
      </c>
      <c r="K37" s="400"/>
      <c r="L37" s="177" t="str">
        <f>D37</f>
        <v>2021 /2020</v>
      </c>
    </row>
    <row r="38" spans="1:13" ht="19.5" customHeight="1" thickBot="1" x14ac:dyDescent="0.3">
      <c r="A38" s="415"/>
      <c r="B38" s="120">
        <f>B6</f>
        <v>2020</v>
      </c>
      <c r="C38" s="180">
        <f>C6</f>
        <v>2021</v>
      </c>
      <c r="D38" s="178" t="str">
        <f>D6</f>
        <v>HL</v>
      </c>
      <c r="F38" s="31">
        <f>B38</f>
        <v>2020</v>
      </c>
      <c r="G38" s="180">
        <f>C38</f>
        <v>2021</v>
      </c>
      <c r="H38" s="356">
        <f>H6</f>
        <v>1000</v>
      </c>
      <c r="J38" s="31">
        <f>B38</f>
        <v>2020</v>
      </c>
      <c r="K38" s="180">
        <f>C38</f>
        <v>2021</v>
      </c>
      <c r="L38" s="178"/>
    </row>
    <row r="39" spans="1:13" ht="20.100000000000001" customHeight="1" x14ac:dyDescent="0.25">
      <c r="A39" s="45" t="s">
        <v>160</v>
      </c>
      <c r="B39" s="25">
        <v>32556.419999999995</v>
      </c>
      <c r="C39" s="193">
        <v>40453.669999999991</v>
      </c>
      <c r="D39" s="330">
        <f t="shared" ref="D39:D51" si="5">(C39-B39)/B39</f>
        <v>0.24257120408202124</v>
      </c>
      <c r="F39" s="46">
        <v>8630.4419999999991</v>
      </c>
      <c r="G39" s="193">
        <v>10969.785999999998</v>
      </c>
      <c r="H39" s="330">
        <f t="shared" ref="H39:H51" si="6">(G39-F39)/F39</f>
        <v>0.27105726450626738</v>
      </c>
      <c r="J39" s="48">
        <f t="shared" ref="J39:J51" si="7">(F39/B39)*10</f>
        <v>2.6509186206591511</v>
      </c>
      <c r="K39" s="195">
        <f t="shared" ref="K39:K51" si="8">(G39/C39)*10</f>
        <v>2.7116911765978218</v>
      </c>
      <c r="L39" s="330">
        <f>(K39-J39)/J39</f>
        <v>2.2925093009290343E-2</v>
      </c>
    </row>
    <row r="40" spans="1:13" ht="20.100000000000001" customHeight="1" x14ac:dyDescent="0.25">
      <c r="A40" s="45" t="s">
        <v>163</v>
      </c>
      <c r="B40" s="25">
        <v>21850.250000000004</v>
      </c>
      <c r="C40" s="186">
        <v>22489.579999999998</v>
      </c>
      <c r="D40" s="330">
        <f t="shared" si="5"/>
        <v>2.9259619455154717E-2</v>
      </c>
      <c r="F40" s="25">
        <v>4272.9399999999996</v>
      </c>
      <c r="G40" s="186">
        <v>5954.9409999999998</v>
      </c>
      <c r="H40" s="330">
        <f t="shared" si="6"/>
        <v>0.39364021025336193</v>
      </c>
      <c r="J40" s="48">
        <f t="shared" si="7"/>
        <v>1.9555565725792605</v>
      </c>
      <c r="K40" s="189">
        <f t="shared" si="8"/>
        <v>2.6478667009343884</v>
      </c>
      <c r="L40" s="330">
        <f t="shared" ref="L40:L62" si="9">(K40-J40)/J40</f>
        <v>0.35402204061118658</v>
      </c>
    </row>
    <row r="41" spans="1:13" ht="20.100000000000001" customHeight="1" x14ac:dyDescent="0.25">
      <c r="A41" s="45" t="s">
        <v>166</v>
      </c>
      <c r="B41" s="25">
        <v>11234.300000000003</v>
      </c>
      <c r="C41" s="186">
        <v>14477.220000000001</v>
      </c>
      <c r="D41" s="330">
        <f t="shared" si="5"/>
        <v>0.28866239997151555</v>
      </c>
      <c r="F41" s="25">
        <v>3909.1549999999993</v>
      </c>
      <c r="G41" s="186">
        <v>4785.0709999999999</v>
      </c>
      <c r="H41" s="330">
        <f t="shared" si="6"/>
        <v>0.22406786121297334</v>
      </c>
      <c r="J41" s="48">
        <f t="shared" si="7"/>
        <v>3.4796605039922364</v>
      </c>
      <c r="K41" s="189">
        <f t="shared" si="8"/>
        <v>3.3052416140667891</v>
      </c>
      <c r="L41" s="330">
        <f t="shared" si="9"/>
        <v>-5.0125260704409355E-2</v>
      </c>
    </row>
    <row r="42" spans="1:13" ht="20.100000000000001" customHeight="1" x14ac:dyDescent="0.25">
      <c r="A42" s="45" t="s">
        <v>165</v>
      </c>
      <c r="B42" s="25">
        <v>11271.12</v>
      </c>
      <c r="C42" s="186">
        <v>13264.129999999997</v>
      </c>
      <c r="D42" s="330">
        <f t="shared" si="5"/>
        <v>0.17682448594283412</v>
      </c>
      <c r="F42" s="25">
        <v>3415.5280000000002</v>
      </c>
      <c r="G42" s="186">
        <v>4732.5740000000005</v>
      </c>
      <c r="H42" s="330">
        <f t="shared" si="6"/>
        <v>0.38560538809812134</v>
      </c>
      <c r="J42" s="48">
        <f t="shared" si="7"/>
        <v>3.030335938220869</v>
      </c>
      <c r="K42" s="189">
        <f t="shared" si="8"/>
        <v>3.5679490475440163</v>
      </c>
      <c r="L42" s="330">
        <f t="shared" si="9"/>
        <v>0.1774103994683783</v>
      </c>
    </row>
    <row r="43" spans="1:13" ht="20.100000000000001" customHeight="1" x14ac:dyDescent="0.25">
      <c r="A43" s="45" t="s">
        <v>169</v>
      </c>
      <c r="B43" s="25">
        <v>12079.170000000004</v>
      </c>
      <c r="C43" s="186">
        <v>13505.639999999998</v>
      </c>
      <c r="D43" s="330">
        <f t="shared" si="5"/>
        <v>0.11809337893249233</v>
      </c>
      <c r="F43" s="25">
        <v>2690.8579999999997</v>
      </c>
      <c r="G43" s="186">
        <v>3044.0770000000007</v>
      </c>
      <c r="H43" s="330">
        <f t="shared" si="6"/>
        <v>0.13126630985358612</v>
      </c>
      <c r="J43" s="48">
        <f t="shared" si="7"/>
        <v>2.2276845180587728</v>
      </c>
      <c r="K43" s="189">
        <f t="shared" si="8"/>
        <v>2.2539302098974954</v>
      </c>
      <c r="L43" s="330">
        <f t="shared" si="9"/>
        <v>1.1781601760016438E-2</v>
      </c>
    </row>
    <row r="44" spans="1:13" ht="20.100000000000001" customHeight="1" x14ac:dyDescent="0.25">
      <c r="A44" s="45" t="s">
        <v>170</v>
      </c>
      <c r="B44" s="25">
        <v>8220.5600000000013</v>
      </c>
      <c r="C44" s="186">
        <v>13150.91</v>
      </c>
      <c r="D44" s="330">
        <f t="shared" si="5"/>
        <v>0.59975841061922763</v>
      </c>
      <c r="F44" s="25">
        <v>1894.2920000000001</v>
      </c>
      <c r="G44" s="186">
        <v>2956.9209999999998</v>
      </c>
      <c r="H44" s="330">
        <f t="shared" si="6"/>
        <v>0.56096367402702418</v>
      </c>
      <c r="J44" s="48">
        <f t="shared" si="7"/>
        <v>2.3043344978930875</v>
      </c>
      <c r="K44" s="189">
        <f t="shared" si="8"/>
        <v>2.2484535290713721</v>
      </c>
      <c r="L44" s="330">
        <f t="shared" si="9"/>
        <v>-2.4250372015351442E-2</v>
      </c>
    </row>
    <row r="45" spans="1:13" ht="20.100000000000001" customHeight="1" x14ac:dyDescent="0.25">
      <c r="A45" s="45" t="s">
        <v>172</v>
      </c>
      <c r="B45" s="25">
        <v>4297.3300000000017</v>
      </c>
      <c r="C45" s="186">
        <v>5239.3099999999995</v>
      </c>
      <c r="D45" s="330">
        <f t="shared" si="5"/>
        <v>0.21920122494665231</v>
      </c>
      <c r="F45" s="25">
        <v>977.91600000000017</v>
      </c>
      <c r="G45" s="186">
        <v>1826.1669999999999</v>
      </c>
      <c r="H45" s="330">
        <f t="shared" si="6"/>
        <v>0.8674068120370253</v>
      </c>
      <c r="J45" s="48">
        <f t="shared" si="7"/>
        <v>2.2756362671705448</v>
      </c>
      <c r="K45" s="189">
        <f t="shared" si="8"/>
        <v>3.4855104966111949</v>
      </c>
      <c r="L45" s="330">
        <f t="shared" si="9"/>
        <v>0.53166415340399287</v>
      </c>
    </row>
    <row r="46" spans="1:13" ht="20.100000000000001" customHeight="1" x14ac:dyDescent="0.25">
      <c r="A46" s="45" t="s">
        <v>174</v>
      </c>
      <c r="B46" s="25">
        <v>2350.6900000000005</v>
      </c>
      <c r="C46" s="186">
        <v>2993.119999999999</v>
      </c>
      <c r="D46" s="330">
        <f t="shared" si="5"/>
        <v>0.27329422424904959</v>
      </c>
      <c r="F46" s="25">
        <v>965.12600000000009</v>
      </c>
      <c r="G46" s="186">
        <v>1433.0410000000002</v>
      </c>
      <c r="H46" s="330">
        <f t="shared" si="6"/>
        <v>0.48482270708695036</v>
      </c>
      <c r="J46" s="48">
        <f t="shared" si="7"/>
        <v>4.1057136415265303</v>
      </c>
      <c r="K46" s="189">
        <f t="shared" si="8"/>
        <v>4.7877833164056254</v>
      </c>
      <c r="L46" s="330">
        <f t="shared" si="9"/>
        <v>0.16612694757384425</v>
      </c>
    </row>
    <row r="47" spans="1:13" ht="20.100000000000001" customHeight="1" x14ac:dyDescent="0.25">
      <c r="A47" s="45" t="s">
        <v>175</v>
      </c>
      <c r="B47" s="25">
        <v>4642.5999999999995</v>
      </c>
      <c r="C47" s="186">
        <v>4270.62</v>
      </c>
      <c r="D47" s="330">
        <f t="shared" si="5"/>
        <v>-8.0123206823762463E-2</v>
      </c>
      <c r="F47" s="25">
        <v>1044.7830000000001</v>
      </c>
      <c r="G47" s="186">
        <v>1072.3040000000003</v>
      </c>
      <c r="H47" s="330">
        <f t="shared" si="6"/>
        <v>2.6341355094790193E-2</v>
      </c>
      <c r="J47" s="48">
        <f t="shared" si="7"/>
        <v>2.2504264851591786</v>
      </c>
      <c r="K47" s="189">
        <f t="shared" si="8"/>
        <v>2.5108860071839696</v>
      </c>
      <c r="L47" s="330">
        <f t="shared" si="9"/>
        <v>0.11573784957759593</v>
      </c>
    </row>
    <row r="48" spans="1:13" ht="20.100000000000001" customHeight="1" x14ac:dyDescent="0.25">
      <c r="A48" s="45" t="s">
        <v>177</v>
      </c>
      <c r="B48" s="25">
        <v>2468.4399999999996</v>
      </c>
      <c r="C48" s="186">
        <v>5032.6300000000019</v>
      </c>
      <c r="D48" s="330">
        <f t="shared" si="5"/>
        <v>1.0387896809320878</v>
      </c>
      <c r="F48" s="25">
        <v>641.43700000000001</v>
      </c>
      <c r="G48" s="186">
        <v>988.51499999999999</v>
      </c>
      <c r="H48" s="330">
        <f t="shared" si="6"/>
        <v>0.54109444887027092</v>
      </c>
      <c r="J48" s="48">
        <f t="shared" si="7"/>
        <v>2.5985521219879764</v>
      </c>
      <c r="K48" s="189">
        <f t="shared" si="8"/>
        <v>1.9642115553895274</v>
      </c>
      <c r="L48" s="330">
        <f t="shared" si="9"/>
        <v>-0.24411308175460336</v>
      </c>
    </row>
    <row r="49" spans="1:12" ht="20.100000000000001" customHeight="1" x14ac:dyDescent="0.25">
      <c r="A49" s="45" t="s">
        <v>179</v>
      </c>
      <c r="B49" s="25">
        <v>1794.57</v>
      </c>
      <c r="C49" s="186">
        <v>2752.19</v>
      </c>
      <c r="D49" s="330">
        <f t="shared" si="5"/>
        <v>0.53362086739441772</v>
      </c>
      <c r="F49" s="25">
        <v>623.91000000000008</v>
      </c>
      <c r="G49" s="186">
        <v>864.22500000000002</v>
      </c>
      <c r="H49" s="330">
        <f t="shared" si="6"/>
        <v>0.38517574650189917</v>
      </c>
      <c r="J49" s="48">
        <f t="shared" si="7"/>
        <v>3.476654574633478</v>
      </c>
      <c r="K49" s="189">
        <f t="shared" si="8"/>
        <v>3.140135673772523</v>
      </c>
      <c r="L49" s="330">
        <f t="shared" si="9"/>
        <v>-9.6793884361213001E-2</v>
      </c>
    </row>
    <row r="50" spans="1:12" ht="20.100000000000001" customHeight="1" x14ac:dyDescent="0.25">
      <c r="A50" s="45" t="s">
        <v>184</v>
      </c>
      <c r="B50" s="25">
        <v>769.06</v>
      </c>
      <c r="C50" s="186">
        <v>1550.0899999999997</v>
      </c>
      <c r="D50" s="330">
        <f t="shared" si="5"/>
        <v>1.0155644553090784</v>
      </c>
      <c r="F50" s="25">
        <v>203.51899999999998</v>
      </c>
      <c r="G50" s="186">
        <v>461.37600000000003</v>
      </c>
      <c r="H50" s="330">
        <f t="shared" si="6"/>
        <v>1.2669922709918982</v>
      </c>
      <c r="J50" s="48">
        <f t="shared" si="7"/>
        <v>2.6463344862559484</v>
      </c>
      <c r="K50" s="189">
        <f t="shared" si="8"/>
        <v>2.9764465289112252</v>
      </c>
      <c r="L50" s="330">
        <f t="shared" si="9"/>
        <v>0.12474312841772377</v>
      </c>
    </row>
    <row r="51" spans="1:12" ht="20.100000000000001" customHeight="1" x14ac:dyDescent="0.25">
      <c r="A51" s="45" t="s">
        <v>185</v>
      </c>
      <c r="B51" s="25">
        <v>727.09</v>
      </c>
      <c r="C51" s="186">
        <v>1334.3600000000001</v>
      </c>
      <c r="D51" s="330">
        <f t="shared" si="5"/>
        <v>0.83520609553150238</v>
      </c>
      <c r="F51" s="25">
        <v>221.56699999999998</v>
      </c>
      <c r="G51" s="186">
        <v>406.96400000000011</v>
      </c>
      <c r="H51" s="330">
        <f t="shared" si="6"/>
        <v>0.83675366819066088</v>
      </c>
      <c r="J51" s="48">
        <f t="shared" si="7"/>
        <v>3.0473118871116363</v>
      </c>
      <c r="K51" s="189">
        <f t="shared" si="8"/>
        <v>3.0498815911747963</v>
      </c>
      <c r="L51" s="330">
        <f t="shared" si="9"/>
        <v>8.4326913632582151E-4</v>
      </c>
    </row>
    <row r="52" spans="1:12" ht="20.100000000000001" customHeight="1" x14ac:dyDescent="0.25">
      <c r="A52" s="45" t="s">
        <v>186</v>
      </c>
      <c r="B52" s="25"/>
      <c r="C52" s="186">
        <v>915.97</v>
      </c>
      <c r="D52" s="330"/>
      <c r="F52" s="25"/>
      <c r="G52" s="186">
        <v>258.63799999999998</v>
      </c>
      <c r="H52" s="330"/>
      <c r="J52" s="48"/>
      <c r="K52" s="189">
        <f t="shared" ref="K52:K62" si="10">(G52/C52)*10</f>
        <v>2.8236514296319744</v>
      </c>
      <c r="L52" s="330"/>
    </row>
    <row r="53" spans="1:12" ht="20.100000000000001" customHeight="1" x14ac:dyDescent="0.25">
      <c r="A53" s="45" t="s">
        <v>187</v>
      </c>
      <c r="B53" s="25">
        <v>393.07</v>
      </c>
      <c r="C53" s="186">
        <v>320.90000000000003</v>
      </c>
      <c r="D53" s="330">
        <f t="shared" ref="D53:D62" si="11">(C53-B53)/B53</f>
        <v>-0.18360597349072674</v>
      </c>
      <c r="F53" s="25">
        <v>165.86400000000003</v>
      </c>
      <c r="G53" s="186">
        <v>175.35499999999999</v>
      </c>
      <c r="H53" s="330">
        <f t="shared" ref="H53:H62" si="12">(G53-F53)/F53</f>
        <v>5.7221579125066049E-2</v>
      </c>
      <c r="J53" s="48">
        <f t="shared" ref="J53:J62" si="13">(F53/B53)*10</f>
        <v>4.2197064136158966</v>
      </c>
      <c r="K53" s="189">
        <f t="shared" si="10"/>
        <v>5.4644749143035209</v>
      </c>
      <c r="L53" s="330">
        <f t="shared" si="9"/>
        <v>0.29498936150417471</v>
      </c>
    </row>
    <row r="54" spans="1:12" ht="20.100000000000001" customHeight="1" x14ac:dyDescent="0.25">
      <c r="A54" s="45" t="s">
        <v>188</v>
      </c>
      <c r="B54" s="25">
        <v>1226.6600000000003</v>
      </c>
      <c r="C54" s="186">
        <v>489.65</v>
      </c>
      <c r="D54" s="330">
        <f t="shared" si="11"/>
        <v>-0.60082663492736388</v>
      </c>
      <c r="F54" s="25">
        <v>280.6690000000001</v>
      </c>
      <c r="G54" s="186">
        <v>159.93299999999999</v>
      </c>
      <c r="H54" s="330">
        <f t="shared" si="12"/>
        <v>-0.43017219571808807</v>
      </c>
      <c r="J54" s="48">
        <f t="shared" si="13"/>
        <v>2.2880749351898655</v>
      </c>
      <c r="K54" s="189">
        <f t="shared" si="10"/>
        <v>3.2662718268150721</v>
      </c>
      <c r="L54" s="330">
        <f t="shared" si="9"/>
        <v>0.42751960461646132</v>
      </c>
    </row>
    <row r="55" spans="1:12" ht="20.100000000000001" customHeight="1" x14ac:dyDescent="0.25">
      <c r="A55" s="45" t="s">
        <v>189</v>
      </c>
      <c r="B55" s="25">
        <v>1345.69</v>
      </c>
      <c r="C55" s="186">
        <v>567.39</v>
      </c>
      <c r="D55" s="330">
        <f t="shared" si="11"/>
        <v>-0.57836500234080657</v>
      </c>
      <c r="F55" s="25">
        <v>357.78500000000003</v>
      </c>
      <c r="G55" s="186">
        <v>146.37600000000003</v>
      </c>
      <c r="H55" s="330">
        <f t="shared" si="12"/>
        <v>-0.59088279273865585</v>
      </c>
      <c r="J55" s="48">
        <f t="shared" si="13"/>
        <v>2.65874755701536</v>
      </c>
      <c r="K55" s="189">
        <f t="shared" si="10"/>
        <v>2.5798128271559251</v>
      </c>
      <c r="L55" s="330">
        <f t="shared" si="9"/>
        <v>-2.9688689191705361E-2</v>
      </c>
    </row>
    <row r="56" spans="1:12" ht="20.100000000000001" customHeight="1" x14ac:dyDescent="0.25">
      <c r="A56" s="45" t="s">
        <v>190</v>
      </c>
      <c r="B56" s="25">
        <v>290.69999999999993</v>
      </c>
      <c r="C56" s="186">
        <v>361.03</v>
      </c>
      <c r="D56" s="330">
        <f t="shared" si="11"/>
        <v>0.24193326453388392</v>
      </c>
      <c r="F56" s="25">
        <v>84.461999999999989</v>
      </c>
      <c r="G56" s="186">
        <v>110.29700000000003</v>
      </c>
      <c r="H56" s="330">
        <f t="shared" si="12"/>
        <v>0.30587719921384809</v>
      </c>
      <c r="J56" s="48">
        <f t="shared" si="13"/>
        <v>2.9054695562435509</v>
      </c>
      <c r="K56" s="189">
        <f t="shared" si="10"/>
        <v>3.0550646760657019</v>
      </c>
      <c r="L56" s="330">
        <f t="shared" si="9"/>
        <v>5.1487416035967994E-2</v>
      </c>
    </row>
    <row r="57" spans="1:12" ht="20.100000000000001" customHeight="1" x14ac:dyDescent="0.25">
      <c r="A57" s="45" t="s">
        <v>192</v>
      </c>
      <c r="B57" s="25">
        <v>72.95</v>
      </c>
      <c r="C57" s="186">
        <v>396.97</v>
      </c>
      <c r="D57" s="330">
        <f t="shared" si="11"/>
        <v>4.4416723783413303</v>
      </c>
      <c r="F57" s="25">
        <v>21.758999999999997</v>
      </c>
      <c r="G57" s="186">
        <v>109.462</v>
      </c>
      <c r="H57" s="330">
        <f t="shared" si="12"/>
        <v>4.0306539822602145</v>
      </c>
      <c r="J57" s="48">
        <f t="shared" si="13"/>
        <v>2.9827278958190533</v>
      </c>
      <c r="K57" s="189">
        <f t="shared" si="10"/>
        <v>2.7574375897422976</v>
      </c>
      <c r="L57" s="330">
        <f t="shared" si="9"/>
        <v>-7.5531632098438967E-2</v>
      </c>
    </row>
    <row r="58" spans="1:12" ht="20.100000000000001" customHeight="1" x14ac:dyDescent="0.25">
      <c r="A58" s="45" t="s">
        <v>191</v>
      </c>
      <c r="B58" s="25">
        <v>621.9799999999999</v>
      </c>
      <c r="C58" s="186">
        <v>404.19</v>
      </c>
      <c r="D58" s="330">
        <f t="shared" si="11"/>
        <v>-0.35015595356763873</v>
      </c>
      <c r="F58" s="25">
        <v>137.13900000000001</v>
      </c>
      <c r="G58" s="186">
        <v>99.744000000000014</v>
      </c>
      <c r="H58" s="330">
        <f t="shared" si="12"/>
        <v>-0.2726795441121781</v>
      </c>
      <c r="J58" s="48">
        <f t="shared" si="13"/>
        <v>2.204877970352745</v>
      </c>
      <c r="K58" s="189">
        <f t="shared" si="10"/>
        <v>2.4677503154457066</v>
      </c>
      <c r="L58" s="330">
        <f t="shared" si="9"/>
        <v>0.11922308110816046</v>
      </c>
    </row>
    <row r="59" spans="1:12" ht="20.100000000000001" customHeight="1" x14ac:dyDescent="0.25">
      <c r="A59" s="45" t="s">
        <v>194</v>
      </c>
      <c r="B59" s="25">
        <v>127.49</v>
      </c>
      <c r="C59" s="186">
        <v>149.81</v>
      </c>
      <c r="D59" s="330">
        <f t="shared" si="11"/>
        <v>0.17507255471017341</v>
      </c>
      <c r="F59" s="25">
        <v>29.475999999999999</v>
      </c>
      <c r="G59" s="186">
        <v>37.773999999999994</v>
      </c>
      <c r="H59" s="330">
        <f t="shared" si="12"/>
        <v>0.28151716650834563</v>
      </c>
      <c r="J59" s="48">
        <f t="shared" si="13"/>
        <v>2.3120244725076478</v>
      </c>
      <c r="K59" s="189">
        <f t="shared" si="10"/>
        <v>2.5214605166544284</v>
      </c>
      <c r="L59" s="330">
        <f t="shared" si="9"/>
        <v>9.0585565437213536E-2</v>
      </c>
    </row>
    <row r="60" spans="1:12" ht="20.100000000000001" customHeight="1" x14ac:dyDescent="0.25">
      <c r="A60" s="45" t="s">
        <v>209</v>
      </c>
      <c r="B60" s="25">
        <v>2.48</v>
      </c>
      <c r="C60" s="186">
        <v>187.57</v>
      </c>
      <c r="D60" s="330">
        <f t="shared" si="11"/>
        <v>74.633064516129039</v>
      </c>
      <c r="F60" s="25">
        <v>0.9860000000000001</v>
      </c>
      <c r="G60" s="186">
        <v>33.809000000000005</v>
      </c>
      <c r="H60" s="330">
        <f t="shared" si="12"/>
        <v>33.28904665314402</v>
      </c>
      <c r="J60" s="48">
        <f t="shared" si="13"/>
        <v>3.9758064516129039</v>
      </c>
      <c r="K60" s="189">
        <f t="shared" si="10"/>
        <v>1.8024737431358961</v>
      </c>
      <c r="L60" s="330">
        <f t="shared" si="9"/>
        <v>-0.54663946420111342</v>
      </c>
    </row>
    <row r="61" spans="1:12" ht="20.100000000000001" customHeight="1" thickBot="1" x14ac:dyDescent="0.3">
      <c r="A61" s="14" t="s">
        <v>17</v>
      </c>
      <c r="B61" s="25">
        <f>B62-SUM(B39:B60)</f>
        <v>65.970000000001164</v>
      </c>
      <c r="C61" s="186">
        <f>C62-SUM(C39:C60)</f>
        <v>107.53999999997905</v>
      </c>
      <c r="D61" s="330">
        <f t="shared" si="11"/>
        <v>0.63013490980714182</v>
      </c>
      <c r="F61" s="25">
        <f>F62-SUM(F39:F60)</f>
        <v>42.576000000008207</v>
      </c>
      <c r="G61" s="186">
        <f>G62-SUM(G39:G60)</f>
        <v>66.242000000005646</v>
      </c>
      <c r="H61" s="330">
        <f t="shared" si="12"/>
        <v>0.55585306275819424</v>
      </c>
      <c r="J61" s="48">
        <f t="shared" si="13"/>
        <v>6.4538426557537454</v>
      </c>
      <c r="K61" s="189">
        <f t="shared" si="10"/>
        <v>6.1597545099515116</v>
      </c>
      <c r="L61" s="330">
        <f t="shared" si="9"/>
        <v>-4.5567913797843765E-2</v>
      </c>
    </row>
    <row r="62" spans="1:12" s="2" customFormat="1" ht="26.25" customHeight="1" thickBot="1" x14ac:dyDescent="0.3">
      <c r="A62" s="18" t="s">
        <v>18</v>
      </c>
      <c r="B62" s="23">
        <v>118408.59000000001</v>
      </c>
      <c r="C62" s="191">
        <v>144414.48999999993</v>
      </c>
      <c r="D62" s="354">
        <f t="shared" si="11"/>
        <v>0.21962849148022048</v>
      </c>
      <c r="F62" s="23">
        <v>30612.189000000006</v>
      </c>
      <c r="G62" s="191">
        <v>40693.59199999999</v>
      </c>
      <c r="H62" s="354">
        <f t="shared" si="12"/>
        <v>0.32932643268339884</v>
      </c>
      <c r="J62" s="44">
        <f t="shared" si="13"/>
        <v>2.5853013704495598</v>
      </c>
      <c r="K62" s="196">
        <f t="shared" si="10"/>
        <v>2.8178330304666805</v>
      </c>
      <c r="L62" s="354">
        <f t="shared" si="9"/>
        <v>8.994373448101553E-2</v>
      </c>
    </row>
    <row r="64" spans="1:12" ht="15.75" thickBot="1" x14ac:dyDescent="0.3"/>
    <row r="65" spans="1:12" x14ac:dyDescent="0.25">
      <c r="A65" s="413" t="s">
        <v>15</v>
      </c>
      <c r="B65" s="409" t="s">
        <v>1</v>
      </c>
      <c r="C65" s="402"/>
      <c r="D65" s="176" t="s">
        <v>0</v>
      </c>
      <c r="F65" s="416" t="s">
        <v>19</v>
      </c>
      <c r="G65" s="417"/>
      <c r="H65" s="176" t="s">
        <v>0</v>
      </c>
      <c r="J65" s="401" t="s">
        <v>22</v>
      </c>
      <c r="K65" s="402"/>
      <c r="L65" s="176" t="s">
        <v>0</v>
      </c>
    </row>
    <row r="66" spans="1:12" x14ac:dyDescent="0.25">
      <c r="A66" s="414"/>
      <c r="B66" s="410" t="str">
        <f>B37</f>
        <v>mar</v>
      </c>
      <c r="C66" s="404"/>
      <c r="D66" s="177" t="str">
        <f>D5</f>
        <v>2021 /2020</v>
      </c>
      <c r="F66" s="399" t="str">
        <f>B66</f>
        <v>mar</v>
      </c>
      <c r="G66" s="404"/>
      <c r="H66" s="177" t="str">
        <f>D66</f>
        <v>2021 /2020</v>
      </c>
      <c r="J66" s="399" t="str">
        <f>B66</f>
        <v>mar</v>
      </c>
      <c r="K66" s="400"/>
      <c r="L66" s="177" t="str">
        <f>H66</f>
        <v>2021 /2020</v>
      </c>
    </row>
    <row r="67" spans="1:12" ht="19.5" customHeight="1" thickBot="1" x14ac:dyDescent="0.3">
      <c r="A67" s="415"/>
      <c r="B67" s="120">
        <f>B6</f>
        <v>2020</v>
      </c>
      <c r="C67" s="180">
        <f>C6</f>
        <v>2021</v>
      </c>
      <c r="D67" s="178" t="str">
        <f>D38</f>
        <v>HL</v>
      </c>
      <c r="F67" s="31">
        <f>B67</f>
        <v>2020</v>
      </c>
      <c r="G67" s="180">
        <f>C67</f>
        <v>2021</v>
      </c>
      <c r="H67" s="316">
        <f>H38</f>
        <v>1000</v>
      </c>
      <c r="J67" s="31">
        <f>B67</f>
        <v>2020</v>
      </c>
      <c r="K67" s="180">
        <f>C67</f>
        <v>2021</v>
      </c>
      <c r="L67" s="178"/>
    </row>
    <row r="68" spans="1:12" ht="20.100000000000001" customHeight="1" x14ac:dyDescent="0.25">
      <c r="A68" s="45" t="s">
        <v>161</v>
      </c>
      <c r="B68" s="46">
        <v>26278.730000000007</v>
      </c>
      <c r="C68" s="193">
        <v>30588.900000000005</v>
      </c>
      <c r="D68" s="330">
        <f t="shared" ref="D68:D83" si="14">(C68-B68)/B68</f>
        <v>0.16401743919892617</v>
      </c>
      <c r="F68" s="25">
        <v>8900.752999999997</v>
      </c>
      <c r="G68" s="193">
        <v>11734.711000000003</v>
      </c>
      <c r="H68" s="330">
        <f t="shared" ref="H68:H83" si="15">(G68-F68)/F68</f>
        <v>0.31839530880140221</v>
      </c>
      <c r="J68" s="48">
        <f t="shared" ref="J68:J83" si="16">(F68/B68)*10</f>
        <v>3.3870559954761874</v>
      </c>
      <c r="K68" s="189">
        <f t="shared" ref="K68:K83" si="17">(G68/C68)*10</f>
        <v>3.8362644619453468</v>
      </c>
      <c r="L68" s="330">
        <f t="shared" ref="L68:L69" si="18">(K68-J68)/J68</f>
        <v>0.13262504873528227</v>
      </c>
    </row>
    <row r="69" spans="1:12" ht="20.100000000000001" customHeight="1" x14ac:dyDescent="0.25">
      <c r="A69" s="45" t="s">
        <v>164</v>
      </c>
      <c r="B69" s="25">
        <v>15913.960000000003</v>
      </c>
      <c r="C69" s="186">
        <v>21301.299999999996</v>
      </c>
      <c r="D69" s="330">
        <f t="shared" si="14"/>
        <v>0.33852919072311305</v>
      </c>
      <c r="F69" s="25">
        <v>4725.0470000000005</v>
      </c>
      <c r="G69" s="186">
        <v>6810.8840000000009</v>
      </c>
      <c r="H69" s="330">
        <f t="shared" si="15"/>
        <v>0.44144259305780453</v>
      </c>
      <c r="J69" s="48">
        <f t="shared" si="16"/>
        <v>2.969120822221496</v>
      </c>
      <c r="K69" s="189">
        <f t="shared" si="17"/>
        <v>3.1974029754052582</v>
      </c>
      <c r="L69" s="330">
        <f t="shared" si="18"/>
        <v>7.6885437424860842E-2</v>
      </c>
    </row>
    <row r="70" spans="1:12" ht="20.100000000000001" customHeight="1" x14ac:dyDescent="0.25">
      <c r="A70" s="45" t="s">
        <v>162</v>
      </c>
      <c r="B70" s="25">
        <v>13445.98</v>
      </c>
      <c r="C70" s="186">
        <v>20534.03</v>
      </c>
      <c r="D70" s="330">
        <f t="shared" si="14"/>
        <v>0.52715012219265533</v>
      </c>
      <c r="F70" s="25">
        <v>4361.4559999999992</v>
      </c>
      <c r="G70" s="186">
        <v>6170.911000000001</v>
      </c>
      <c r="H70" s="330">
        <f t="shared" si="15"/>
        <v>0.41487406957676565</v>
      </c>
      <c r="J70" s="48">
        <f t="shared" si="16"/>
        <v>3.2436877044291301</v>
      </c>
      <c r="K70" s="189">
        <f t="shared" si="17"/>
        <v>3.0052118361568581</v>
      </c>
      <c r="L70" s="330">
        <f t="shared" ref="L70" si="19">(K70-J70)/J70</f>
        <v>-7.3519984043668107E-2</v>
      </c>
    </row>
    <row r="71" spans="1:12" ht="20.100000000000001" customHeight="1" x14ac:dyDescent="0.25">
      <c r="A71" s="45" t="s">
        <v>168</v>
      </c>
      <c r="B71" s="25">
        <v>9579.7899999999991</v>
      </c>
      <c r="C71" s="186">
        <v>12318.199999999999</v>
      </c>
      <c r="D71" s="330">
        <f t="shared" si="14"/>
        <v>0.28585282140840251</v>
      </c>
      <c r="F71" s="25">
        <v>2727.8240000000001</v>
      </c>
      <c r="G71" s="186">
        <v>4124.7379999999994</v>
      </c>
      <c r="H71" s="330">
        <f t="shared" si="15"/>
        <v>0.51209828786607903</v>
      </c>
      <c r="J71" s="48">
        <f t="shared" si="16"/>
        <v>2.8474778674689114</v>
      </c>
      <c r="K71" s="189">
        <f t="shared" si="17"/>
        <v>3.3484908509360132</v>
      </c>
      <c r="L71" s="330">
        <f t="shared" ref="L71:L96" si="20">(K71-J71)/J71</f>
        <v>0.17594973755228732</v>
      </c>
    </row>
    <row r="72" spans="1:12" ht="20.100000000000001" customHeight="1" x14ac:dyDescent="0.25">
      <c r="A72" s="45" t="s">
        <v>167</v>
      </c>
      <c r="B72" s="25">
        <v>11343.300000000001</v>
      </c>
      <c r="C72" s="186">
        <v>9747.89</v>
      </c>
      <c r="D72" s="330">
        <f t="shared" si="14"/>
        <v>-0.14064778327294539</v>
      </c>
      <c r="F72" s="25">
        <v>4384.9079999999994</v>
      </c>
      <c r="G72" s="186">
        <v>3460.5519999999997</v>
      </c>
      <c r="H72" s="330">
        <f t="shared" si="15"/>
        <v>-0.21080396669667867</v>
      </c>
      <c r="J72" s="48">
        <f t="shared" si="16"/>
        <v>3.8656369839464699</v>
      </c>
      <c r="K72" s="189">
        <f t="shared" si="17"/>
        <v>3.5500523703078306</v>
      </c>
      <c r="L72" s="330">
        <f t="shared" si="20"/>
        <v>-8.1638450519079947E-2</v>
      </c>
    </row>
    <row r="73" spans="1:12" ht="20.100000000000001" customHeight="1" x14ac:dyDescent="0.25">
      <c r="A73" s="45" t="s">
        <v>171</v>
      </c>
      <c r="B73" s="25">
        <v>31771.529999999995</v>
      </c>
      <c r="C73" s="186">
        <v>24788.550000000007</v>
      </c>
      <c r="D73" s="330">
        <f t="shared" si="14"/>
        <v>-0.21978733790912774</v>
      </c>
      <c r="F73" s="25">
        <v>3594.2520000000009</v>
      </c>
      <c r="G73" s="186">
        <v>2847.8840000000005</v>
      </c>
      <c r="H73" s="330">
        <f t="shared" si="15"/>
        <v>-0.20765600186074884</v>
      </c>
      <c r="J73" s="48">
        <f t="shared" si="16"/>
        <v>1.131280740965261</v>
      </c>
      <c r="K73" s="189">
        <f t="shared" si="17"/>
        <v>1.1488707487932934</v>
      </c>
      <c r="L73" s="330">
        <f t="shared" si="20"/>
        <v>1.5548755663447282E-2</v>
      </c>
    </row>
    <row r="74" spans="1:12" ht="20.100000000000001" customHeight="1" x14ac:dyDescent="0.25">
      <c r="A74" s="45" t="s">
        <v>173</v>
      </c>
      <c r="B74" s="25">
        <v>3207.51</v>
      </c>
      <c r="C74" s="186">
        <v>4993.84</v>
      </c>
      <c r="D74" s="330">
        <f t="shared" si="14"/>
        <v>0.55692110079157975</v>
      </c>
      <c r="F74" s="25">
        <v>892.96800000000007</v>
      </c>
      <c r="G74" s="186">
        <v>2304.5860000000002</v>
      </c>
      <c r="H74" s="330">
        <f t="shared" si="15"/>
        <v>1.5808158858996069</v>
      </c>
      <c r="J74" s="48">
        <f t="shared" si="16"/>
        <v>2.7839913203700069</v>
      </c>
      <c r="K74" s="189">
        <f t="shared" si="17"/>
        <v>4.6148575044454772</v>
      </c>
      <c r="L74" s="330">
        <f t="shared" si="20"/>
        <v>0.65764076585990894</v>
      </c>
    </row>
    <row r="75" spans="1:12" ht="20.100000000000001" customHeight="1" x14ac:dyDescent="0.25">
      <c r="A75" s="45" t="s">
        <v>176</v>
      </c>
      <c r="B75" s="25">
        <v>3887.84</v>
      </c>
      <c r="C75" s="186">
        <v>5882.6200000000008</v>
      </c>
      <c r="D75" s="330">
        <f t="shared" si="14"/>
        <v>0.51308181406642261</v>
      </c>
      <c r="F75" s="25">
        <v>1011.26</v>
      </c>
      <c r="G75" s="186">
        <v>1558.0650000000001</v>
      </c>
      <c r="H75" s="330">
        <f t="shared" si="15"/>
        <v>0.54071653185135382</v>
      </c>
      <c r="J75" s="48">
        <f t="shared" si="16"/>
        <v>2.6010844067657102</v>
      </c>
      <c r="K75" s="189">
        <f t="shared" si="17"/>
        <v>2.6485902540024679</v>
      </c>
      <c r="L75" s="330">
        <f t="shared" si="20"/>
        <v>1.8263862223459482E-2</v>
      </c>
    </row>
    <row r="76" spans="1:12" ht="20.100000000000001" customHeight="1" x14ac:dyDescent="0.25">
      <c r="A76" s="45" t="s">
        <v>180</v>
      </c>
      <c r="B76" s="25">
        <v>1036.8900000000001</v>
      </c>
      <c r="C76" s="186">
        <v>1788.4099999999999</v>
      </c>
      <c r="D76" s="330">
        <f t="shared" si="14"/>
        <v>0.72478276384187301</v>
      </c>
      <c r="F76" s="25">
        <v>282.35300000000001</v>
      </c>
      <c r="G76" s="186">
        <v>1054.0449999999998</v>
      </c>
      <c r="H76" s="330">
        <f t="shared" si="15"/>
        <v>2.7330752639426525</v>
      </c>
      <c r="J76" s="48">
        <f t="shared" si="16"/>
        <v>2.723075736095439</v>
      </c>
      <c r="K76" s="189">
        <f t="shared" si="17"/>
        <v>5.8937547877723784</v>
      </c>
      <c r="L76" s="330">
        <f t="shared" si="20"/>
        <v>1.1643741705925923</v>
      </c>
    </row>
    <row r="77" spans="1:12" ht="20.100000000000001" customHeight="1" x14ac:dyDescent="0.25">
      <c r="A77" s="45" t="s">
        <v>183</v>
      </c>
      <c r="B77" s="25">
        <v>412.71</v>
      </c>
      <c r="C77" s="186">
        <v>929.93</v>
      </c>
      <c r="D77" s="330">
        <f t="shared" si="14"/>
        <v>1.2532286593491799</v>
      </c>
      <c r="F77" s="25">
        <v>244.62699999999998</v>
      </c>
      <c r="G77" s="186">
        <v>670.84699999999998</v>
      </c>
      <c r="H77" s="330">
        <f t="shared" si="15"/>
        <v>1.7423260719380937</v>
      </c>
      <c r="J77" s="48">
        <f t="shared" si="16"/>
        <v>5.927333963315645</v>
      </c>
      <c r="K77" s="189">
        <f t="shared" si="17"/>
        <v>7.2139515877539173</v>
      </c>
      <c r="L77" s="330">
        <f t="shared" si="20"/>
        <v>0.21706514807519997</v>
      </c>
    </row>
    <row r="78" spans="1:12" ht="20.100000000000001" customHeight="1" x14ac:dyDescent="0.25">
      <c r="A78" s="45" t="s">
        <v>178</v>
      </c>
      <c r="B78" s="25">
        <v>1171.3</v>
      </c>
      <c r="C78" s="186">
        <v>2063.4</v>
      </c>
      <c r="D78" s="330">
        <f t="shared" si="14"/>
        <v>0.76163237428498265</v>
      </c>
      <c r="F78" s="25">
        <v>293.44499999999999</v>
      </c>
      <c r="G78" s="186">
        <v>537.76300000000003</v>
      </c>
      <c r="H78" s="330">
        <f t="shared" si="15"/>
        <v>0.83258532263286156</v>
      </c>
      <c r="J78" s="48">
        <f t="shared" si="16"/>
        <v>2.505293263894818</v>
      </c>
      <c r="K78" s="189">
        <f t="shared" si="17"/>
        <v>2.6061985073180187</v>
      </c>
      <c r="L78" s="330">
        <f t="shared" si="20"/>
        <v>4.0276819036478728E-2</v>
      </c>
    </row>
    <row r="79" spans="1:12" ht="20.100000000000001" customHeight="1" x14ac:dyDescent="0.25">
      <c r="A79" s="45" t="s">
        <v>181</v>
      </c>
      <c r="B79" s="25">
        <v>1556.55</v>
      </c>
      <c r="C79" s="186">
        <v>1512.4799999999998</v>
      </c>
      <c r="D79" s="330">
        <f t="shared" si="14"/>
        <v>-2.8312614435771523E-2</v>
      </c>
      <c r="F79" s="25">
        <v>660.49400000000014</v>
      </c>
      <c r="G79" s="186">
        <v>476.89699999999999</v>
      </c>
      <c r="H79" s="330">
        <f t="shared" si="15"/>
        <v>-0.27796921698001814</v>
      </c>
      <c r="J79" s="48">
        <f t="shared" si="16"/>
        <v>4.2433201631813962</v>
      </c>
      <c r="K79" s="189">
        <f t="shared" si="17"/>
        <v>3.1530797101449282</v>
      </c>
      <c r="L79" s="330">
        <f t="shared" si="20"/>
        <v>-0.25693099061822117</v>
      </c>
    </row>
    <row r="80" spans="1:12" ht="20.100000000000001" customHeight="1" x14ac:dyDescent="0.25">
      <c r="A80" s="45" t="s">
        <v>182</v>
      </c>
      <c r="B80" s="25">
        <v>2136.81</v>
      </c>
      <c r="C80" s="186">
        <v>5370.5100000000011</v>
      </c>
      <c r="D80" s="330">
        <f t="shared" si="14"/>
        <v>1.5133306190068379</v>
      </c>
      <c r="F80" s="25">
        <v>183.08</v>
      </c>
      <c r="G80" s="186">
        <v>341.60200000000009</v>
      </c>
      <c r="H80" s="330">
        <f t="shared" si="15"/>
        <v>0.86586191828708792</v>
      </c>
      <c r="J80" s="48">
        <f t="shared" si="16"/>
        <v>0.85679119809435567</v>
      </c>
      <c r="K80" s="189">
        <f t="shared" si="17"/>
        <v>0.6360699449400522</v>
      </c>
      <c r="L80" s="330">
        <f t="shared" si="20"/>
        <v>-0.25761381961582214</v>
      </c>
    </row>
    <row r="81" spans="1:12" ht="20.100000000000001" customHeight="1" x14ac:dyDescent="0.25">
      <c r="A81" s="45" t="s">
        <v>196</v>
      </c>
      <c r="B81" s="25">
        <v>1103.1899999999998</v>
      </c>
      <c r="C81" s="186">
        <v>1082.7800000000002</v>
      </c>
      <c r="D81" s="330">
        <f t="shared" si="14"/>
        <v>-1.8500892865235933E-2</v>
      </c>
      <c r="F81" s="25">
        <v>303.54299999999995</v>
      </c>
      <c r="G81" s="186">
        <v>333.19600000000003</v>
      </c>
      <c r="H81" s="330">
        <f t="shared" si="15"/>
        <v>9.7689618933726297E-2</v>
      </c>
      <c r="J81" s="48">
        <f t="shared" si="16"/>
        <v>2.751502461044788</v>
      </c>
      <c r="K81" s="189">
        <f t="shared" si="17"/>
        <v>3.0772271375533347</v>
      </c>
      <c r="L81" s="330">
        <f>(K81-J81)/J81</f>
        <v>0.11838065970141416</v>
      </c>
    </row>
    <row r="82" spans="1:12" ht="20.100000000000001" customHeight="1" x14ac:dyDescent="0.25">
      <c r="A82" s="45" t="s">
        <v>200</v>
      </c>
      <c r="B82" s="25">
        <v>859.08999999999992</v>
      </c>
      <c r="C82" s="186">
        <v>1175.53</v>
      </c>
      <c r="D82" s="330">
        <f t="shared" si="14"/>
        <v>0.36834324692407094</v>
      </c>
      <c r="F82" s="25">
        <v>242.09100000000001</v>
      </c>
      <c r="G82" s="186">
        <v>290.27199999999999</v>
      </c>
      <c r="H82" s="330">
        <f t="shared" si="15"/>
        <v>0.19902020314675054</v>
      </c>
      <c r="J82" s="48">
        <f t="shared" si="16"/>
        <v>2.8179934581941364</v>
      </c>
      <c r="K82" s="189">
        <f t="shared" si="17"/>
        <v>2.4692861943123527</v>
      </c>
      <c r="L82" s="330">
        <f>(K82-J82)/J82</f>
        <v>-0.12374310624029866</v>
      </c>
    </row>
    <row r="83" spans="1:12" ht="20.100000000000001" customHeight="1" x14ac:dyDescent="0.25">
      <c r="A83" s="45" t="s">
        <v>202</v>
      </c>
      <c r="B83" s="25">
        <v>135.03</v>
      </c>
      <c r="C83" s="186">
        <v>251.53999999999996</v>
      </c>
      <c r="D83" s="330">
        <f t="shared" si="14"/>
        <v>0.86284529363845042</v>
      </c>
      <c r="F83" s="25">
        <v>137.13300000000001</v>
      </c>
      <c r="G83" s="186">
        <v>248.208</v>
      </c>
      <c r="H83" s="330">
        <f t="shared" si="15"/>
        <v>0.80998009231913526</v>
      </c>
      <c r="J83" s="48">
        <f t="shared" si="16"/>
        <v>10.155743168184848</v>
      </c>
      <c r="K83" s="189">
        <f t="shared" si="17"/>
        <v>9.8675359783732226</v>
      </c>
      <c r="L83" s="330">
        <f>(K83-J83)/J83</f>
        <v>-2.83787395012607E-2</v>
      </c>
    </row>
    <row r="84" spans="1:12" ht="20.100000000000001" customHeight="1" x14ac:dyDescent="0.25">
      <c r="A84" s="45" t="s">
        <v>199</v>
      </c>
      <c r="B84" s="25"/>
      <c r="C84" s="186">
        <v>1396.31</v>
      </c>
      <c r="D84" s="330"/>
      <c r="F84" s="25"/>
      <c r="G84" s="186">
        <v>247.07</v>
      </c>
      <c r="H84" s="330"/>
      <c r="J84" s="48"/>
      <c r="K84" s="189">
        <f t="shared" ref="K84:K96" si="21">(G84/C84)*10</f>
        <v>1.7694494775515466</v>
      </c>
      <c r="L84" s="330"/>
    </row>
    <row r="85" spans="1:12" ht="20.100000000000001" customHeight="1" x14ac:dyDescent="0.25">
      <c r="A85" s="45" t="s">
        <v>195</v>
      </c>
      <c r="B85" s="25">
        <v>3816.2699999999995</v>
      </c>
      <c r="C85" s="186">
        <v>2053.9700000000003</v>
      </c>
      <c r="D85" s="330">
        <f t="shared" ref="D85:D96" si="22">(C85-B85)/B85</f>
        <v>-0.46178598474426585</v>
      </c>
      <c r="F85" s="25">
        <v>360.35499999999996</v>
      </c>
      <c r="G85" s="186">
        <v>223.79100000000005</v>
      </c>
      <c r="H85" s="330">
        <f t="shared" ref="H85:H96" si="23">(G85-F85)/F85</f>
        <v>-0.37897073718971547</v>
      </c>
      <c r="J85" s="48">
        <f t="shared" ref="J85:J96" si="24">(F85/B85)*10</f>
        <v>0.94425970908766932</v>
      </c>
      <c r="K85" s="189">
        <f t="shared" si="21"/>
        <v>1.08955340146156</v>
      </c>
      <c r="L85" s="330">
        <f t="shared" si="20"/>
        <v>0.15387047755566255</v>
      </c>
    </row>
    <row r="86" spans="1:12" ht="20.100000000000001" customHeight="1" x14ac:dyDescent="0.25">
      <c r="A86" s="45" t="s">
        <v>198</v>
      </c>
      <c r="B86" s="25">
        <v>3007.14</v>
      </c>
      <c r="C86" s="186">
        <v>5885.8900000000012</v>
      </c>
      <c r="D86" s="330">
        <f t="shared" si="22"/>
        <v>0.95730494755814544</v>
      </c>
      <c r="F86" s="25">
        <v>241.06700000000001</v>
      </c>
      <c r="G86" s="186">
        <v>215.57999999999998</v>
      </c>
      <c r="H86" s="330">
        <f t="shared" si="23"/>
        <v>-0.10572579407384679</v>
      </c>
      <c r="J86" s="48">
        <f t="shared" si="24"/>
        <v>0.80164874265913799</v>
      </c>
      <c r="K86" s="189">
        <f t="shared" si="21"/>
        <v>0.36626576439586866</v>
      </c>
      <c r="L86" s="330">
        <f t="shared" si="20"/>
        <v>-0.54310941325631779</v>
      </c>
    </row>
    <row r="87" spans="1:12" ht="20.100000000000001" customHeight="1" x14ac:dyDescent="0.25">
      <c r="A87" s="45" t="s">
        <v>201</v>
      </c>
      <c r="B87" s="25">
        <v>49.31</v>
      </c>
      <c r="C87" s="186">
        <v>476.15999999999997</v>
      </c>
      <c r="D87" s="330">
        <f t="shared" si="22"/>
        <v>8.6564591360778742</v>
      </c>
      <c r="F87" s="25">
        <v>18.985999999999997</v>
      </c>
      <c r="G87" s="186">
        <v>204.06599999999997</v>
      </c>
      <c r="H87" s="330">
        <f t="shared" si="23"/>
        <v>9.7482355419782998</v>
      </c>
      <c r="J87" s="48">
        <f t="shared" si="24"/>
        <v>3.8503346177245987</v>
      </c>
      <c r="K87" s="189">
        <f t="shared" si="21"/>
        <v>4.2856602822580641</v>
      </c>
      <c r="L87" s="330">
        <f t="shared" si="20"/>
        <v>0.11306177456096692</v>
      </c>
    </row>
    <row r="88" spans="1:12" ht="20.100000000000001" customHeight="1" x14ac:dyDescent="0.25">
      <c r="A88" s="45" t="s">
        <v>205</v>
      </c>
      <c r="B88" s="25">
        <v>46.839999999999996</v>
      </c>
      <c r="C88" s="186">
        <v>223.24000000000004</v>
      </c>
      <c r="D88" s="330">
        <f t="shared" si="22"/>
        <v>3.7660119555935108</v>
      </c>
      <c r="F88" s="25">
        <v>28.332000000000001</v>
      </c>
      <c r="G88" s="186">
        <v>188.71599999999998</v>
      </c>
      <c r="H88" s="330">
        <f t="shared" si="23"/>
        <v>5.6608781589721859</v>
      </c>
      <c r="J88" s="48">
        <f t="shared" si="24"/>
        <v>6.04867634500427</v>
      </c>
      <c r="K88" s="189">
        <f t="shared" si="21"/>
        <v>8.4535029564594133</v>
      </c>
      <c r="L88" s="330">
        <f t="shared" si="20"/>
        <v>0.39757898658957685</v>
      </c>
    </row>
    <row r="89" spans="1:12" ht="20.100000000000001" customHeight="1" x14ac:dyDescent="0.25">
      <c r="A89" s="45" t="s">
        <v>197</v>
      </c>
      <c r="B89" s="25">
        <v>669.87</v>
      </c>
      <c r="C89" s="186">
        <v>670.88000000000011</v>
      </c>
      <c r="D89" s="330">
        <f t="shared" si="22"/>
        <v>1.5077552360907409E-3</v>
      </c>
      <c r="F89" s="25">
        <v>169.31299999999999</v>
      </c>
      <c r="G89" s="186">
        <v>140.46</v>
      </c>
      <c r="H89" s="330">
        <f t="shared" si="23"/>
        <v>-0.17041219516516737</v>
      </c>
      <c r="J89" s="48">
        <f t="shared" si="24"/>
        <v>2.5275501216653979</v>
      </c>
      <c r="K89" s="189">
        <f t="shared" si="21"/>
        <v>2.093668018125447</v>
      </c>
      <c r="L89" s="330">
        <f t="shared" si="20"/>
        <v>-0.17166112743753104</v>
      </c>
    </row>
    <row r="90" spans="1:12" ht="20.100000000000001" customHeight="1" x14ac:dyDescent="0.25">
      <c r="A90" s="45" t="s">
        <v>204</v>
      </c>
      <c r="B90" s="25">
        <v>195.07</v>
      </c>
      <c r="C90" s="186">
        <v>223.8</v>
      </c>
      <c r="D90" s="330">
        <f t="shared" si="22"/>
        <v>0.14728046342338658</v>
      </c>
      <c r="F90" s="25">
        <v>86.022000000000006</v>
      </c>
      <c r="G90" s="186">
        <v>134.63999999999996</v>
      </c>
      <c r="H90" s="330">
        <f t="shared" si="23"/>
        <v>0.56518100020924822</v>
      </c>
      <c r="J90" s="48">
        <f t="shared" si="24"/>
        <v>4.4098016096785777</v>
      </c>
      <c r="K90" s="189">
        <f t="shared" si="21"/>
        <v>6.0160857908847163</v>
      </c>
      <c r="L90" s="330">
        <f t="shared" si="20"/>
        <v>0.36425316224672921</v>
      </c>
    </row>
    <row r="91" spans="1:12" ht="20.100000000000001" customHeight="1" x14ac:dyDescent="0.25">
      <c r="A91" s="45" t="s">
        <v>206</v>
      </c>
      <c r="B91" s="25">
        <v>375.37</v>
      </c>
      <c r="C91" s="186">
        <v>270.89999999999992</v>
      </c>
      <c r="D91" s="330">
        <f t="shared" si="22"/>
        <v>-0.27831206542877718</v>
      </c>
      <c r="F91" s="25">
        <v>168.613</v>
      </c>
      <c r="G91" s="186">
        <v>105.64100000000001</v>
      </c>
      <c r="H91" s="330">
        <f t="shared" si="23"/>
        <v>-0.37347061021392181</v>
      </c>
      <c r="J91" s="48">
        <f t="shared" si="24"/>
        <v>4.4919146442177045</v>
      </c>
      <c r="K91" s="189">
        <f t="shared" si="21"/>
        <v>3.8996308600959777</v>
      </c>
      <c r="L91" s="330">
        <f t="shared" si="20"/>
        <v>-0.13185552955333968</v>
      </c>
    </row>
    <row r="92" spans="1:12" ht="20.100000000000001" customHeight="1" x14ac:dyDescent="0.25">
      <c r="A92" s="45" t="s">
        <v>207</v>
      </c>
      <c r="B92" s="25">
        <v>231.12</v>
      </c>
      <c r="C92" s="186">
        <v>196.62</v>
      </c>
      <c r="D92" s="330">
        <f t="shared" si="22"/>
        <v>-0.14927310488058151</v>
      </c>
      <c r="F92" s="25">
        <v>61.475999999999992</v>
      </c>
      <c r="G92" s="186">
        <v>89.259</v>
      </c>
      <c r="H92" s="330">
        <f t="shared" si="23"/>
        <v>0.45193246144837029</v>
      </c>
      <c r="J92" s="48">
        <f t="shared" si="24"/>
        <v>2.6599169262720661</v>
      </c>
      <c r="K92" s="189">
        <f t="shared" si="21"/>
        <v>4.53967043027159</v>
      </c>
      <c r="L92" s="330">
        <f t="shared" si="20"/>
        <v>0.70669632026216733</v>
      </c>
    </row>
    <row r="93" spans="1:12" ht="20.100000000000001" customHeight="1" x14ac:dyDescent="0.25">
      <c r="A93" s="45" t="s">
        <v>210</v>
      </c>
      <c r="B93" s="25">
        <v>115.97</v>
      </c>
      <c r="C93" s="186">
        <v>554</v>
      </c>
      <c r="D93" s="330">
        <f t="shared" si="22"/>
        <v>3.77709752522204</v>
      </c>
      <c r="F93" s="25">
        <v>27.320000000000004</v>
      </c>
      <c r="G93" s="186">
        <v>85.387999999999991</v>
      </c>
      <c r="H93" s="330">
        <f t="shared" si="23"/>
        <v>2.125475841874084</v>
      </c>
      <c r="J93" s="48">
        <f t="shared" si="24"/>
        <v>2.3557816676726744</v>
      </c>
      <c r="K93" s="189">
        <f t="shared" si="21"/>
        <v>1.5412996389891696</v>
      </c>
      <c r="L93" s="330">
        <f t="shared" si="20"/>
        <v>-0.34573748486978784</v>
      </c>
    </row>
    <row r="94" spans="1:12" ht="20.100000000000001" customHeight="1" x14ac:dyDescent="0.25">
      <c r="A94" s="45" t="s">
        <v>211</v>
      </c>
      <c r="B94" s="25">
        <v>76.95</v>
      </c>
      <c r="C94" s="186">
        <v>184.69000000000003</v>
      </c>
      <c r="D94" s="330">
        <f t="shared" si="22"/>
        <v>1.4001299545159196</v>
      </c>
      <c r="F94" s="25">
        <v>52.16</v>
      </c>
      <c r="G94" s="186">
        <v>81.877999999999972</v>
      </c>
      <c r="H94" s="330">
        <f t="shared" si="23"/>
        <v>0.56974693251533703</v>
      </c>
      <c r="J94" s="48">
        <f t="shared" si="24"/>
        <v>6.7784275503573745</v>
      </c>
      <c r="K94" s="189">
        <f t="shared" si="21"/>
        <v>4.4332665547674459</v>
      </c>
      <c r="L94" s="330">
        <f t="shared" si="20"/>
        <v>-0.34597419212163538</v>
      </c>
    </row>
    <row r="95" spans="1:12" ht="20.100000000000001" customHeight="1" thickBot="1" x14ac:dyDescent="0.3">
      <c r="A95" s="14" t="s">
        <v>17</v>
      </c>
      <c r="B95" s="25">
        <f>B96-SUM(B68:B94)</f>
        <v>4140.0999999999476</v>
      </c>
      <c r="C95" s="186">
        <f>C96-SUM(C68:C94)</f>
        <v>4138.1299999999464</v>
      </c>
      <c r="D95" s="330">
        <f t="shared" si="22"/>
        <v>-4.7583391705543083E-4</v>
      </c>
      <c r="F95" s="25">
        <f>F96-SUM(F68:F94)</f>
        <v>1503.7249999999913</v>
      </c>
      <c r="G95" s="186">
        <f>G96-SUM(G68:G94)</f>
        <v>932.18599999996513</v>
      </c>
      <c r="H95" s="330">
        <f t="shared" si="23"/>
        <v>-0.38008212937872915</v>
      </c>
      <c r="J95" s="48">
        <f t="shared" si="24"/>
        <v>3.6320982584961965</v>
      </c>
      <c r="K95" s="189">
        <f t="shared" si="21"/>
        <v>2.2526745172335745</v>
      </c>
      <c r="L95" s="330">
        <f t="shared" si="20"/>
        <v>-0.37978701100276596</v>
      </c>
    </row>
    <row r="96" spans="1:12" s="2" customFormat="1" ht="26.25" customHeight="1" thickBot="1" x14ac:dyDescent="0.3">
      <c r="A96" s="18" t="s">
        <v>18</v>
      </c>
      <c r="B96" s="23">
        <v>136564.21999999997</v>
      </c>
      <c r="C96" s="191">
        <v>160604.49999999994</v>
      </c>
      <c r="D96" s="354">
        <f t="shared" si="22"/>
        <v>0.17603644644255995</v>
      </c>
      <c r="F96" s="23">
        <v>35662.602999999996</v>
      </c>
      <c r="G96" s="191">
        <v>45613.835999999967</v>
      </c>
      <c r="H96" s="354">
        <f t="shared" si="23"/>
        <v>0.27903832482446589</v>
      </c>
      <c r="J96" s="44">
        <f t="shared" si="24"/>
        <v>2.6114162992326984</v>
      </c>
      <c r="K96" s="196">
        <f t="shared" si="21"/>
        <v>2.8401343673433797</v>
      </c>
      <c r="L96" s="354">
        <f t="shared" si="20"/>
        <v>8.7583916887508356E-2</v>
      </c>
    </row>
  </sheetData>
  <mergeCells count="21">
    <mergeCell ref="J4:K4"/>
    <mergeCell ref="F5:G5"/>
    <mergeCell ref="J5:K5"/>
    <mergeCell ref="J36:K36"/>
    <mergeCell ref="B5:C5"/>
    <mergeCell ref="B37:C37"/>
    <mergeCell ref="F37:G37"/>
    <mergeCell ref="A4:A6"/>
    <mergeCell ref="B4:C4"/>
    <mergeCell ref="F4:G4"/>
    <mergeCell ref="A36:A38"/>
    <mergeCell ref="B36:C36"/>
    <mergeCell ref="F36:G36"/>
    <mergeCell ref="J66:K66"/>
    <mergeCell ref="J37:K37"/>
    <mergeCell ref="J65:K65"/>
    <mergeCell ref="A65:A67"/>
    <mergeCell ref="B65:C65"/>
    <mergeCell ref="F65:G65"/>
    <mergeCell ref="B66:C66"/>
    <mergeCell ref="F66:G66"/>
  </mergeCells>
  <conditionalFormatting sqref="M7:M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L39:L62 L68:L96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D7:D33 D39:D62 D68:D96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H7:H33 H39:H62 H68:H96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O19"/>
  <sheetViews>
    <sheetView showGridLines="0" workbookViewId="0">
      <selection activeCell="K1" sqref="K1:L104857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7" width="10.85546875" customWidth="1"/>
    <col min="8" max="8" width="2.140625" customWidth="1"/>
    <col min="11" max="11" width="10.85546875" customWidth="1"/>
    <col min="12" max="12" width="2" style="13" customWidth="1"/>
    <col min="13" max="14" width="9.140625" style="41"/>
    <col min="15" max="15" width="10.85546875" customWidth="1"/>
  </cols>
  <sheetData>
    <row r="1" spans="1:15" ht="15.75" x14ac:dyDescent="0.25">
      <c r="A1" s="36" t="s">
        <v>97</v>
      </c>
      <c r="B1" s="6"/>
    </row>
    <row r="3" spans="1:15" ht="15.75" thickBot="1" x14ac:dyDescent="0.3"/>
    <row r="4" spans="1:15" x14ac:dyDescent="0.25">
      <c r="A4" s="390" t="s">
        <v>16</v>
      </c>
      <c r="B4" s="406"/>
      <c r="C4" s="406"/>
      <c r="D4" s="406"/>
      <c r="E4" s="409" t="s">
        <v>1</v>
      </c>
      <c r="F4" s="405"/>
      <c r="G4" s="176" t="s">
        <v>0</v>
      </c>
      <c r="I4" s="403" t="s">
        <v>19</v>
      </c>
      <c r="J4" s="405"/>
      <c r="K4" s="176" t="s">
        <v>0</v>
      </c>
      <c r="L4"/>
      <c r="M4" s="401" t="s">
        <v>22</v>
      </c>
      <c r="N4" s="402"/>
      <c r="O4" s="176" t="s">
        <v>0</v>
      </c>
    </row>
    <row r="5" spans="1:15" x14ac:dyDescent="0.25">
      <c r="A5" s="407"/>
      <c r="B5" s="408"/>
      <c r="C5" s="408"/>
      <c r="D5" s="408"/>
      <c r="E5" s="410" t="s">
        <v>149</v>
      </c>
      <c r="F5" s="400"/>
      <c r="G5" s="177" t="s">
        <v>122</v>
      </c>
      <c r="I5" s="399" t="str">
        <f>E5</f>
        <v>jan-mar</v>
      </c>
      <c r="J5" s="400"/>
      <c r="K5" s="177" t="str">
        <f>G5</f>
        <v>2021/2020</v>
      </c>
      <c r="L5"/>
      <c r="M5" s="399" t="str">
        <f>E5</f>
        <v>jan-mar</v>
      </c>
      <c r="N5" s="400"/>
      <c r="O5" s="177" t="str">
        <f>K5</f>
        <v>2021/2020</v>
      </c>
    </row>
    <row r="6" spans="1:15" ht="15.75" thickBot="1" x14ac:dyDescent="0.3">
      <c r="A6" s="391"/>
      <c r="B6" s="412"/>
      <c r="C6" s="412"/>
      <c r="D6" s="412"/>
      <c r="E6" s="120">
        <v>2020</v>
      </c>
      <c r="F6" s="190">
        <v>2021</v>
      </c>
      <c r="G6" s="177" t="s">
        <v>1</v>
      </c>
      <c r="I6" s="225">
        <f>E6</f>
        <v>2020</v>
      </c>
      <c r="J6" s="184">
        <f>F6</f>
        <v>2021</v>
      </c>
      <c r="K6" s="316">
        <v>1000</v>
      </c>
      <c r="L6"/>
      <c r="M6" s="225">
        <f>E6</f>
        <v>2020</v>
      </c>
      <c r="N6" s="184">
        <f>F6</f>
        <v>2021</v>
      </c>
      <c r="O6" s="177"/>
    </row>
    <row r="7" spans="1:15" ht="24" customHeight="1" thickBot="1" x14ac:dyDescent="0.3">
      <c r="A7" s="18" t="s">
        <v>20</v>
      </c>
      <c r="B7" s="19"/>
      <c r="C7" s="19"/>
      <c r="D7" s="19"/>
      <c r="E7" s="23">
        <v>215430.40000000017</v>
      </c>
      <c r="F7" s="191">
        <v>242123.66000000009</v>
      </c>
      <c r="G7" s="214">
        <f t="shared" ref="G7:G18" si="0">(F7-E7)/E7</f>
        <v>0.12390665384272555</v>
      </c>
      <c r="H7" s="12"/>
      <c r="I7" s="23">
        <v>43086.42500000001</v>
      </c>
      <c r="J7" s="191">
        <v>50809.649999999965</v>
      </c>
      <c r="K7" s="214">
        <f t="shared" ref="K7:K18" si="1">(J7-I7)/I7</f>
        <v>0.17924961284209476</v>
      </c>
      <c r="L7" s="52"/>
      <c r="M7" s="246">
        <f t="shared" ref="M7:M18" si="2">(I7/E7)*10</f>
        <v>2.0000160144529264</v>
      </c>
      <c r="N7" s="247">
        <f t="shared" ref="N7:N18" si="3">(J7/F7)*10</f>
        <v>2.0984999978936361</v>
      </c>
      <c r="O7" s="70">
        <f>(N7-M7)/M7</f>
        <v>4.9241597431732773E-2</v>
      </c>
    </row>
    <row r="8" spans="1:15" s="9" customFormat="1" ht="24" customHeight="1" x14ac:dyDescent="0.25">
      <c r="A8" s="58"/>
      <c r="B8" s="232" t="s">
        <v>35</v>
      </c>
      <c r="C8" s="232"/>
      <c r="D8" s="233"/>
      <c r="E8" s="235">
        <v>154925.51000000018</v>
      </c>
      <c r="F8" s="236">
        <v>181134.11000000007</v>
      </c>
      <c r="G8" s="275">
        <f t="shared" si="0"/>
        <v>0.16916904130249344</v>
      </c>
      <c r="H8" s="5"/>
      <c r="I8" s="235">
        <v>37173.286000000007</v>
      </c>
      <c r="J8" s="236">
        <v>44383.647999999972</v>
      </c>
      <c r="K8" s="276">
        <f t="shared" si="1"/>
        <v>0.19396622617650652</v>
      </c>
      <c r="L8" s="57"/>
      <c r="M8" s="248">
        <f t="shared" si="2"/>
        <v>2.3994296355713116</v>
      </c>
      <c r="N8" s="249">
        <f t="shared" si="3"/>
        <v>2.4503197106276646</v>
      </c>
      <c r="O8" s="237">
        <f t="shared" ref="O8:O18" si="4">(N8-M8)/M8</f>
        <v>2.1209238354779229E-2</v>
      </c>
    </row>
    <row r="9" spans="1:15" ht="24" customHeight="1" x14ac:dyDescent="0.25">
      <c r="A9" s="14"/>
      <c r="B9" s="1" t="s">
        <v>39</v>
      </c>
      <c r="D9" s="1"/>
      <c r="E9" s="25">
        <v>37593.269999999997</v>
      </c>
      <c r="F9" s="186">
        <v>43429.599999999999</v>
      </c>
      <c r="G9" s="237">
        <f t="shared" si="0"/>
        <v>0.15524933053176812</v>
      </c>
      <c r="H9" s="1"/>
      <c r="I9" s="25">
        <v>4609.3830000000007</v>
      </c>
      <c r="J9" s="186">
        <v>5436.9479999999994</v>
      </c>
      <c r="K9" s="237">
        <f t="shared" si="1"/>
        <v>0.17953921381668622</v>
      </c>
      <c r="L9" s="8"/>
      <c r="M9" s="248">
        <f t="shared" si="2"/>
        <v>1.2261191963348763</v>
      </c>
      <c r="N9" s="249">
        <f t="shared" si="3"/>
        <v>1.2518991655460789</v>
      </c>
      <c r="O9" s="237">
        <f t="shared" si="4"/>
        <v>2.1025663155967447E-2</v>
      </c>
    </row>
    <row r="10" spans="1:15" ht="24" customHeight="1" thickBot="1" x14ac:dyDescent="0.3">
      <c r="A10" s="14"/>
      <c r="B10" s="1" t="s">
        <v>38</v>
      </c>
      <c r="D10" s="1"/>
      <c r="E10" s="25">
        <v>22911.620000000006</v>
      </c>
      <c r="F10" s="186">
        <v>17559.949999999997</v>
      </c>
      <c r="G10" s="245">
        <f t="shared" si="0"/>
        <v>-0.23357885649290655</v>
      </c>
      <c r="H10" s="1"/>
      <c r="I10" s="25">
        <v>1303.7559999999999</v>
      </c>
      <c r="J10" s="186">
        <v>989.05399999999952</v>
      </c>
      <c r="K10" s="278">
        <f t="shared" si="1"/>
        <v>-0.24138105596445988</v>
      </c>
      <c r="L10" s="8"/>
      <c r="M10" s="248">
        <f t="shared" si="2"/>
        <v>0.56903702138914647</v>
      </c>
      <c r="N10" s="249">
        <f t="shared" si="3"/>
        <v>0.56324420058143654</v>
      </c>
      <c r="O10" s="237">
        <f t="shared" si="4"/>
        <v>-1.0180042053447351E-2</v>
      </c>
    </row>
    <row r="11" spans="1:15" ht="24" customHeight="1" thickBot="1" x14ac:dyDescent="0.3">
      <c r="A11" s="18" t="s">
        <v>21</v>
      </c>
      <c r="B11" s="19"/>
      <c r="C11" s="19"/>
      <c r="D11" s="19"/>
      <c r="E11" s="23">
        <v>348456.57999999978</v>
      </c>
      <c r="F11" s="191">
        <v>366331.64000000048</v>
      </c>
      <c r="G11" s="214">
        <f t="shared" si="0"/>
        <v>5.1297811624049998E-2</v>
      </c>
      <c r="H11" s="12"/>
      <c r="I11" s="23">
        <v>73580.788000000015</v>
      </c>
      <c r="J11" s="191">
        <v>79726.156000000003</v>
      </c>
      <c r="K11" s="214">
        <f t="shared" si="1"/>
        <v>8.3518648916888288E-2</v>
      </c>
      <c r="L11" s="8"/>
      <c r="M11" s="250">
        <f t="shared" si="2"/>
        <v>2.1116199900716484</v>
      </c>
      <c r="N11" s="251">
        <f t="shared" si="3"/>
        <v>2.1763382491340333</v>
      </c>
      <c r="O11" s="72">
        <f t="shared" si="4"/>
        <v>3.0648629661906641E-2</v>
      </c>
    </row>
    <row r="12" spans="1:15" s="9" customFormat="1" ht="24" customHeight="1" x14ac:dyDescent="0.25">
      <c r="A12" s="58"/>
      <c r="B12" s="5" t="s">
        <v>35</v>
      </c>
      <c r="C12" s="5"/>
      <c r="D12" s="5"/>
      <c r="E12" s="37">
        <v>255720.42999999979</v>
      </c>
      <c r="F12" s="187">
        <v>279795.77000000048</v>
      </c>
      <c r="G12" s="275">
        <f t="shared" si="0"/>
        <v>9.4147112141179781E-2</v>
      </c>
      <c r="H12" s="5"/>
      <c r="I12" s="37">
        <v>65786.638000000021</v>
      </c>
      <c r="J12" s="187">
        <v>71485.759999999995</v>
      </c>
      <c r="K12" s="275">
        <f t="shared" si="1"/>
        <v>8.6630388377651579E-2</v>
      </c>
      <c r="L12" s="57"/>
      <c r="M12" s="248">
        <f t="shared" si="2"/>
        <v>2.5726000069685506</v>
      </c>
      <c r="N12" s="249">
        <f t="shared" si="3"/>
        <v>2.5549264022111511</v>
      </c>
      <c r="O12" s="237">
        <f t="shared" si="4"/>
        <v>-6.869938859335312E-3</v>
      </c>
    </row>
    <row r="13" spans="1:15" ht="24" customHeight="1" x14ac:dyDescent="0.25">
      <c r="A13" s="14"/>
      <c r="B13" s="5" t="s">
        <v>39</v>
      </c>
      <c r="D13" s="5"/>
      <c r="E13" s="213">
        <v>38682.069999999992</v>
      </c>
      <c r="F13" s="211">
        <v>38688.55000000001</v>
      </c>
      <c r="G13" s="237">
        <f t="shared" si="0"/>
        <v>1.6751947349295823E-4</v>
      </c>
      <c r="H13" s="238"/>
      <c r="I13" s="213">
        <v>3771.9509999999991</v>
      </c>
      <c r="J13" s="211">
        <v>4256.0429999999997</v>
      </c>
      <c r="K13" s="237">
        <f t="shared" si="1"/>
        <v>0.12833994927293613</v>
      </c>
      <c r="L13" s="239"/>
      <c r="M13" s="248">
        <f t="shared" si="2"/>
        <v>0.97511611969059564</v>
      </c>
      <c r="N13" s="249">
        <f t="shared" si="3"/>
        <v>1.1000781885079689</v>
      </c>
      <c r="O13" s="237">
        <f t="shared" si="4"/>
        <v>0.12815096201775819</v>
      </c>
    </row>
    <row r="14" spans="1:15" ht="24" customHeight="1" thickBot="1" x14ac:dyDescent="0.3">
      <c r="A14" s="14"/>
      <c r="B14" s="1" t="s">
        <v>38</v>
      </c>
      <c r="D14" s="1"/>
      <c r="E14" s="213">
        <v>54054.080000000002</v>
      </c>
      <c r="F14" s="211">
        <v>47847.319999999992</v>
      </c>
      <c r="G14" s="245">
        <f t="shared" si="0"/>
        <v>-0.11482500488399783</v>
      </c>
      <c r="H14" s="238"/>
      <c r="I14" s="213">
        <v>4022.1990000000001</v>
      </c>
      <c r="J14" s="211">
        <v>3984.3530000000001</v>
      </c>
      <c r="K14" s="278">
        <f t="shared" si="1"/>
        <v>-9.4092808436380213E-3</v>
      </c>
      <c r="L14" s="239"/>
      <c r="M14" s="248">
        <f t="shared" si="2"/>
        <v>0.74410645782890028</v>
      </c>
      <c r="N14" s="249">
        <f t="shared" si="3"/>
        <v>0.83272229249203522</v>
      </c>
      <c r="O14" s="237">
        <f t="shared" si="4"/>
        <v>0.11909026420989784</v>
      </c>
    </row>
    <row r="15" spans="1:15" ht="24" customHeight="1" thickBot="1" x14ac:dyDescent="0.3">
      <c r="A15" s="18" t="s">
        <v>12</v>
      </c>
      <c r="B15" s="19"/>
      <c r="C15" s="19"/>
      <c r="D15" s="19"/>
      <c r="E15" s="23">
        <v>563886.98</v>
      </c>
      <c r="F15" s="191">
        <v>608455.30000000051</v>
      </c>
      <c r="G15" s="214">
        <f t="shared" si="0"/>
        <v>7.9037682338401458E-2</v>
      </c>
      <c r="H15" s="12"/>
      <c r="I15" s="23">
        <v>116667.21300000002</v>
      </c>
      <c r="J15" s="191">
        <v>130535.80599999997</v>
      </c>
      <c r="K15" s="214">
        <f t="shared" si="1"/>
        <v>0.11887309761997955</v>
      </c>
      <c r="L15" s="8"/>
      <c r="M15" s="250">
        <f t="shared" si="2"/>
        <v>2.0689822098747523</v>
      </c>
      <c r="N15" s="251">
        <f t="shared" si="3"/>
        <v>2.1453639404570861</v>
      </c>
      <c r="O15" s="72">
        <f t="shared" si="4"/>
        <v>3.6917538593508548E-2</v>
      </c>
    </row>
    <row r="16" spans="1:15" s="53" customFormat="1" ht="24" customHeight="1" x14ac:dyDescent="0.25">
      <c r="A16" s="234"/>
      <c r="B16" s="232" t="s">
        <v>35</v>
      </c>
      <c r="C16" s="232"/>
      <c r="D16" s="233"/>
      <c r="E16" s="235">
        <f>E8+E12</f>
        <v>410645.93999999994</v>
      </c>
      <c r="F16" s="236">
        <f t="shared" ref="F16:F17" si="5">F8+F12</f>
        <v>460929.88000000059</v>
      </c>
      <c r="G16" s="276">
        <f t="shared" si="0"/>
        <v>0.12245083928018538</v>
      </c>
      <c r="H16" s="5"/>
      <c r="I16" s="235">
        <f t="shared" ref="I16:J18" si="6">I8+I12</f>
        <v>102959.92400000003</v>
      </c>
      <c r="J16" s="236">
        <f t="shared" si="6"/>
        <v>115869.40799999997</v>
      </c>
      <c r="K16" s="276">
        <f t="shared" si="1"/>
        <v>0.12538358128547117</v>
      </c>
      <c r="L16" s="57"/>
      <c r="M16" s="248">
        <f t="shared" si="2"/>
        <v>2.5072675502404831</v>
      </c>
      <c r="N16" s="249">
        <f t="shared" si="3"/>
        <v>2.5138185443738168</v>
      </c>
      <c r="O16" s="237">
        <f t="shared" si="4"/>
        <v>2.6128021848746755E-3</v>
      </c>
    </row>
    <row r="17" spans="1:15" ht="24" customHeight="1" x14ac:dyDescent="0.25">
      <c r="A17" s="14"/>
      <c r="B17" s="5" t="s">
        <v>39</v>
      </c>
      <c r="C17" s="5"/>
      <c r="D17" s="240"/>
      <c r="E17" s="213">
        <f>E9+E13</f>
        <v>76275.34</v>
      </c>
      <c r="F17" s="211">
        <f t="shared" si="5"/>
        <v>82118.150000000009</v>
      </c>
      <c r="G17" s="237">
        <f t="shared" si="0"/>
        <v>7.6601559560403307E-2</v>
      </c>
      <c r="H17" s="238"/>
      <c r="I17" s="213">
        <f t="shared" si="6"/>
        <v>8381.3339999999989</v>
      </c>
      <c r="J17" s="211">
        <f t="shared" si="6"/>
        <v>9692.9909999999982</v>
      </c>
      <c r="K17" s="237">
        <f t="shared" si="1"/>
        <v>0.156497402442141</v>
      </c>
      <c r="L17" s="239"/>
      <c r="M17" s="248">
        <f t="shared" si="2"/>
        <v>1.0988261737017493</v>
      </c>
      <c r="N17" s="249">
        <f t="shared" si="3"/>
        <v>1.1803713308202872</v>
      </c>
      <c r="O17" s="237">
        <f t="shared" si="4"/>
        <v>7.4211152837602018E-2</v>
      </c>
    </row>
    <row r="18" spans="1:15" ht="24" customHeight="1" thickBot="1" x14ac:dyDescent="0.3">
      <c r="A18" s="15"/>
      <c r="B18" s="241" t="s">
        <v>38</v>
      </c>
      <c r="C18" s="241"/>
      <c r="D18" s="242"/>
      <c r="E18" s="243">
        <f>E10+E14</f>
        <v>76965.700000000012</v>
      </c>
      <c r="F18" s="244">
        <f>F10+F14</f>
        <v>65407.26999999999</v>
      </c>
      <c r="G18" s="277">
        <f t="shared" si="0"/>
        <v>-0.15017637726935532</v>
      </c>
      <c r="H18" s="238"/>
      <c r="I18" s="243">
        <f t="shared" si="6"/>
        <v>5325.9549999999999</v>
      </c>
      <c r="J18" s="244">
        <f t="shared" si="6"/>
        <v>4973.4069999999992</v>
      </c>
      <c r="K18" s="277">
        <f t="shared" si="1"/>
        <v>-6.6194325712477992E-2</v>
      </c>
      <c r="L18" s="239"/>
      <c r="M18" s="252">
        <f t="shared" si="2"/>
        <v>0.69199071794318745</v>
      </c>
      <c r="N18" s="253">
        <f t="shared" si="3"/>
        <v>0.76037526103749631</v>
      </c>
      <c r="O18" s="245">
        <f t="shared" si="4"/>
        <v>9.8822919615987159E-2</v>
      </c>
    </row>
    <row r="19" spans="1:15" ht="6.75" customHeight="1" x14ac:dyDescent="0.25">
      <c r="M19" s="254"/>
      <c r="N19" s="254"/>
    </row>
  </sheetData>
  <mergeCells count="7">
    <mergeCell ref="A4:D6"/>
    <mergeCell ref="E4:F4"/>
    <mergeCell ref="I4:J4"/>
    <mergeCell ref="M4:N4"/>
    <mergeCell ref="E5:F5"/>
    <mergeCell ref="I5:J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G7:G18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L96"/>
  <sheetViews>
    <sheetView showGridLines="0" workbookViewId="0">
      <selection activeCell="G7" sqref="G7"/>
    </sheetView>
  </sheetViews>
  <sheetFormatPr defaultRowHeight="15" x14ac:dyDescent="0.25"/>
  <cols>
    <col min="1" max="1" width="31" customWidth="1"/>
    <col min="2" max="2" width="9.4257812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2" ht="15.75" x14ac:dyDescent="0.25">
      <c r="A1" s="6" t="s">
        <v>106</v>
      </c>
    </row>
    <row r="3" spans="1:12" ht="8.25" customHeight="1" thickBot="1" x14ac:dyDescent="0.3"/>
    <row r="4" spans="1:12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2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D5</f>
        <v>2021/2020</v>
      </c>
    </row>
    <row r="6" spans="1:12" ht="19.5" customHeight="1" thickBot="1" x14ac:dyDescent="0.3">
      <c r="A6" s="415"/>
      <c r="B6" s="120"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2" ht="20.100000000000001" customHeight="1" x14ac:dyDescent="0.25">
      <c r="A7" s="14" t="s">
        <v>161</v>
      </c>
      <c r="B7" s="46">
        <v>57578.79</v>
      </c>
      <c r="C7" s="193">
        <v>56632.82</v>
      </c>
      <c r="D7" s="67">
        <f t="shared" ref="D7:D33" si="0">(C7-B7)/B7</f>
        <v>-1.6429139966296639E-2</v>
      </c>
      <c r="F7" s="46">
        <v>16041.803</v>
      </c>
      <c r="G7" s="193">
        <v>15194.1</v>
      </c>
      <c r="H7" s="67">
        <f t="shared" ref="H7:H33" si="1">(G7-F7)/F7</f>
        <v>-5.2843374276569752E-2</v>
      </c>
      <c r="J7" s="40">
        <f t="shared" ref="J7:J33" si="2">(F7/B7)*10</f>
        <v>2.7860611520318508</v>
      </c>
      <c r="K7" s="198">
        <f t="shared" ref="K7:K33" si="3">(G7/C7)*10</f>
        <v>2.6829142536077137</v>
      </c>
      <c r="L7" s="76">
        <f>(K7-J7)/J7</f>
        <v>-3.7022481846427847E-2</v>
      </c>
    </row>
    <row r="8" spans="1:12" ht="20.100000000000001" customHeight="1" x14ac:dyDescent="0.25">
      <c r="A8" s="14" t="s">
        <v>162</v>
      </c>
      <c r="B8" s="25">
        <v>37632.750000000007</v>
      </c>
      <c r="C8" s="186">
        <v>52280.430000000015</v>
      </c>
      <c r="D8" s="67">
        <f t="shared" si="0"/>
        <v>0.38922693664427938</v>
      </c>
      <c r="F8" s="25">
        <v>10264.816999999999</v>
      </c>
      <c r="G8" s="186">
        <v>14340.384999999997</v>
      </c>
      <c r="H8" s="67">
        <f t="shared" si="1"/>
        <v>0.39704244118526399</v>
      </c>
      <c r="J8" s="40">
        <f t="shared" si="2"/>
        <v>2.7276287276374962</v>
      </c>
      <c r="K8" s="199">
        <f t="shared" si="3"/>
        <v>2.7429738049208838</v>
      </c>
      <c r="L8" s="67">
        <f t="shared" ref="L8:L71" si="4">(K8-J8)/J8</f>
        <v>5.6257939828484619E-3</v>
      </c>
    </row>
    <row r="9" spans="1:12" ht="20.100000000000001" customHeight="1" x14ac:dyDescent="0.25">
      <c r="A9" s="14" t="s">
        <v>163</v>
      </c>
      <c r="B9" s="25">
        <v>43238.430000000008</v>
      </c>
      <c r="C9" s="186">
        <v>44683.660000000011</v>
      </c>
      <c r="D9" s="67">
        <f t="shared" si="0"/>
        <v>3.3424664124021224E-2</v>
      </c>
      <c r="F9" s="25">
        <v>7824.4840000000022</v>
      </c>
      <c r="G9" s="186">
        <v>8698.0439999999999</v>
      </c>
      <c r="H9" s="67">
        <f t="shared" si="1"/>
        <v>0.11164442281433477</v>
      </c>
      <c r="J9" s="40">
        <f t="shared" si="2"/>
        <v>1.8096133462755239</v>
      </c>
      <c r="K9" s="199">
        <f t="shared" si="3"/>
        <v>1.9465827105478821</v>
      </c>
      <c r="L9" s="67">
        <f t="shared" si="4"/>
        <v>7.5689850848118037E-2</v>
      </c>
    </row>
    <row r="10" spans="1:12" ht="20.100000000000001" customHeight="1" x14ac:dyDescent="0.25">
      <c r="A10" s="14" t="s">
        <v>160</v>
      </c>
      <c r="B10" s="25">
        <v>52255.390000000014</v>
      </c>
      <c r="C10" s="186">
        <v>51770.290000000008</v>
      </c>
      <c r="D10" s="67">
        <f t="shared" si="0"/>
        <v>-9.2832528854919216E-3</v>
      </c>
      <c r="F10" s="25">
        <v>8486.6759999999995</v>
      </c>
      <c r="G10" s="186">
        <v>8582.7209999999977</v>
      </c>
      <c r="H10" s="67">
        <f t="shared" si="1"/>
        <v>1.131715173290441E-2</v>
      </c>
      <c r="J10" s="40">
        <f t="shared" si="2"/>
        <v>1.624076674195714</v>
      </c>
      <c r="K10" s="199">
        <f t="shared" si="3"/>
        <v>1.6578468075029127</v>
      </c>
      <c r="L10" s="67">
        <f t="shared" si="4"/>
        <v>2.0793435336987746E-2</v>
      </c>
    </row>
    <row r="11" spans="1:12" ht="20.100000000000001" customHeight="1" x14ac:dyDescent="0.25">
      <c r="A11" s="14" t="s">
        <v>167</v>
      </c>
      <c r="B11" s="25">
        <v>28522.549999999996</v>
      </c>
      <c r="C11" s="186">
        <v>27970.480000000003</v>
      </c>
      <c r="D11" s="67">
        <f t="shared" si="0"/>
        <v>-1.9355562528595532E-2</v>
      </c>
      <c r="F11" s="25">
        <v>9135.2199999999993</v>
      </c>
      <c r="G11" s="186">
        <v>8511.0959999999995</v>
      </c>
      <c r="H11" s="67">
        <f t="shared" si="1"/>
        <v>-6.8320631577564614E-2</v>
      </c>
      <c r="J11" s="40">
        <f t="shared" si="2"/>
        <v>3.2028062007078613</v>
      </c>
      <c r="K11" s="199">
        <f t="shared" si="3"/>
        <v>3.0428852132677013</v>
      </c>
      <c r="L11" s="67">
        <f t="shared" si="4"/>
        <v>-4.9931521740158781E-2</v>
      </c>
    </row>
    <row r="12" spans="1:12" ht="20.100000000000001" customHeight="1" x14ac:dyDescent="0.25">
      <c r="A12" s="14" t="s">
        <v>164</v>
      </c>
      <c r="B12" s="25">
        <v>29935.609999999993</v>
      </c>
      <c r="C12" s="186">
        <v>33793.389999999992</v>
      </c>
      <c r="D12" s="67">
        <f t="shared" si="0"/>
        <v>0.12886926306161792</v>
      </c>
      <c r="F12" s="25">
        <v>6938.9049999999988</v>
      </c>
      <c r="G12" s="186">
        <v>8115.5450000000019</v>
      </c>
      <c r="H12" s="67">
        <f t="shared" si="1"/>
        <v>0.16957142373328404</v>
      </c>
      <c r="J12" s="40">
        <f t="shared" si="2"/>
        <v>2.3179434125444582</v>
      </c>
      <c r="K12" s="199">
        <f t="shared" si="3"/>
        <v>2.4015184626342618</v>
      </c>
      <c r="L12" s="67">
        <f t="shared" si="4"/>
        <v>3.6055690418283937E-2</v>
      </c>
    </row>
    <row r="13" spans="1:12" ht="20.100000000000001" customHeight="1" x14ac:dyDescent="0.25">
      <c r="A13" s="14" t="s">
        <v>168</v>
      </c>
      <c r="B13" s="25">
        <v>23729.69</v>
      </c>
      <c r="C13" s="186">
        <v>25576.719999999998</v>
      </c>
      <c r="D13" s="67">
        <f t="shared" si="0"/>
        <v>7.7836246491209918E-2</v>
      </c>
      <c r="F13" s="25">
        <v>7021.4089999999987</v>
      </c>
      <c r="G13" s="186">
        <v>7446.8220000000001</v>
      </c>
      <c r="H13" s="67">
        <f t="shared" si="1"/>
        <v>6.0587981699969547E-2</v>
      </c>
      <c r="J13" s="40">
        <f t="shared" si="2"/>
        <v>2.9589130747177901</v>
      </c>
      <c r="K13" s="199">
        <f t="shared" si="3"/>
        <v>2.9115625459402144</v>
      </c>
      <c r="L13" s="67">
        <f t="shared" si="4"/>
        <v>-1.6002676517319403E-2</v>
      </c>
    </row>
    <row r="14" spans="1:12" ht="20.100000000000001" customHeight="1" x14ac:dyDescent="0.25">
      <c r="A14" s="14" t="s">
        <v>169</v>
      </c>
      <c r="B14" s="25">
        <v>27699.7</v>
      </c>
      <c r="C14" s="186">
        <v>34094.099999999991</v>
      </c>
      <c r="D14" s="67">
        <f t="shared" si="0"/>
        <v>0.23084726549384976</v>
      </c>
      <c r="F14" s="25">
        <v>6229.0299999999988</v>
      </c>
      <c r="G14" s="186">
        <v>7355.7710000000006</v>
      </c>
      <c r="H14" s="67">
        <f t="shared" si="1"/>
        <v>0.18088546691860563</v>
      </c>
      <c r="J14" s="40">
        <f t="shared" si="2"/>
        <v>2.2487716473463606</v>
      </c>
      <c r="K14" s="199">
        <f t="shared" si="3"/>
        <v>2.157490885519783</v>
      </c>
      <c r="L14" s="67">
        <f t="shared" si="4"/>
        <v>-4.0591387717953724E-2</v>
      </c>
    </row>
    <row r="15" spans="1:12" ht="20.100000000000001" customHeight="1" x14ac:dyDescent="0.25">
      <c r="A15" s="14" t="s">
        <v>170</v>
      </c>
      <c r="B15" s="25">
        <v>21971.869999999992</v>
      </c>
      <c r="C15" s="186">
        <v>29441.539999999994</v>
      </c>
      <c r="D15" s="67">
        <f t="shared" si="0"/>
        <v>0.3399651463439391</v>
      </c>
      <c r="F15" s="25">
        <v>4560.0550000000012</v>
      </c>
      <c r="G15" s="186">
        <v>6556.7309999999998</v>
      </c>
      <c r="H15" s="67">
        <f t="shared" si="1"/>
        <v>0.43786226262621791</v>
      </c>
      <c r="J15" s="40">
        <f t="shared" si="2"/>
        <v>2.0754059622599272</v>
      </c>
      <c r="K15" s="199">
        <f t="shared" si="3"/>
        <v>2.2270339798801291</v>
      </c>
      <c r="L15" s="67">
        <f t="shared" si="4"/>
        <v>7.3059449754636338E-2</v>
      </c>
    </row>
    <row r="16" spans="1:12" ht="20.100000000000001" customHeight="1" x14ac:dyDescent="0.25">
      <c r="A16" s="14" t="s">
        <v>171</v>
      </c>
      <c r="B16" s="25">
        <v>73023.690000000031</v>
      </c>
      <c r="C16" s="186">
        <v>56689.139999999992</v>
      </c>
      <c r="D16" s="67">
        <f t="shared" si="0"/>
        <v>-0.22368836743254186</v>
      </c>
      <c r="F16" s="25">
        <v>8836.5989999999983</v>
      </c>
      <c r="G16" s="186">
        <v>6350.9710000000005</v>
      </c>
      <c r="H16" s="67">
        <f t="shared" si="1"/>
        <v>-0.28128785746643004</v>
      </c>
      <c r="J16" s="40">
        <f t="shared" si="2"/>
        <v>1.2101003112825433</v>
      </c>
      <c r="K16" s="199">
        <f t="shared" si="3"/>
        <v>1.1203152843736917</v>
      </c>
      <c r="L16" s="67">
        <f t="shared" si="4"/>
        <v>-7.4196350560137916E-2</v>
      </c>
    </row>
    <row r="17" spans="1:12" ht="20.100000000000001" customHeight="1" x14ac:dyDescent="0.25">
      <c r="A17" s="14" t="s">
        <v>166</v>
      </c>
      <c r="B17" s="25">
        <v>12094.399999999998</v>
      </c>
      <c r="C17" s="186">
        <v>14411.189999999997</v>
      </c>
      <c r="D17" s="67">
        <f t="shared" si="0"/>
        <v>0.19155890329408648</v>
      </c>
      <c r="F17" s="25">
        <v>3022.3820000000001</v>
      </c>
      <c r="G17" s="186">
        <v>3726.9969999999998</v>
      </c>
      <c r="H17" s="67">
        <f t="shared" si="1"/>
        <v>0.23313234395916854</v>
      </c>
      <c r="J17" s="40">
        <f t="shared" si="2"/>
        <v>2.4989929223442258</v>
      </c>
      <c r="K17" s="199">
        <f t="shared" si="3"/>
        <v>2.5861826816522444</v>
      </c>
      <c r="L17" s="67">
        <f t="shared" si="4"/>
        <v>3.4889958482246804E-2</v>
      </c>
    </row>
    <row r="18" spans="1:12" ht="20.100000000000001" customHeight="1" x14ac:dyDescent="0.25">
      <c r="A18" s="14" t="s">
        <v>175</v>
      </c>
      <c r="B18" s="25">
        <v>10402.07</v>
      </c>
      <c r="C18" s="186">
        <v>13710.470000000001</v>
      </c>
      <c r="D18" s="67">
        <f t="shared" si="0"/>
        <v>0.31805208001868873</v>
      </c>
      <c r="F18" s="25">
        <v>2272.9680000000003</v>
      </c>
      <c r="G18" s="186">
        <v>3081.4210000000003</v>
      </c>
      <c r="H18" s="67">
        <f t="shared" si="1"/>
        <v>0.35568164620003445</v>
      </c>
      <c r="J18" s="40">
        <f t="shared" si="2"/>
        <v>2.1851112326681137</v>
      </c>
      <c r="K18" s="199">
        <f t="shared" si="3"/>
        <v>2.2474947977713384</v>
      </c>
      <c r="L18" s="67">
        <f t="shared" si="4"/>
        <v>2.8549377336297775E-2</v>
      </c>
    </row>
    <row r="19" spans="1:12" ht="20.100000000000001" customHeight="1" x14ac:dyDescent="0.25">
      <c r="A19" s="14" t="s">
        <v>176</v>
      </c>
      <c r="B19" s="25">
        <v>8811.8500000000022</v>
      </c>
      <c r="C19" s="186">
        <v>12537.450000000004</v>
      </c>
      <c r="D19" s="67">
        <f t="shared" si="0"/>
        <v>0.42279430539557544</v>
      </c>
      <c r="F19" s="25">
        <v>2157.8970000000008</v>
      </c>
      <c r="G19" s="186">
        <v>3053.5699999999997</v>
      </c>
      <c r="H19" s="67">
        <f t="shared" si="1"/>
        <v>0.41506754029501802</v>
      </c>
      <c r="J19" s="40">
        <f t="shared" si="2"/>
        <v>2.4488580718010411</v>
      </c>
      <c r="K19" s="199">
        <f t="shared" si="3"/>
        <v>2.4355590650411356</v>
      </c>
      <c r="L19" s="67">
        <f t="shared" si="4"/>
        <v>-5.4306972351911616E-3</v>
      </c>
    </row>
    <row r="20" spans="1:12" ht="20.100000000000001" customHeight="1" x14ac:dyDescent="0.25">
      <c r="A20" s="14" t="s">
        <v>177</v>
      </c>
      <c r="B20" s="25">
        <v>11214.170000000002</v>
      </c>
      <c r="C20" s="186">
        <v>13177.350000000002</v>
      </c>
      <c r="D20" s="67">
        <f t="shared" si="0"/>
        <v>0.17506244331947884</v>
      </c>
      <c r="F20" s="25">
        <v>2377.8480000000004</v>
      </c>
      <c r="G20" s="186">
        <v>2663.1450000000004</v>
      </c>
      <c r="H20" s="67">
        <f t="shared" si="1"/>
        <v>0.11998117625685072</v>
      </c>
      <c r="J20" s="40">
        <f t="shared" si="2"/>
        <v>2.1203958919830894</v>
      </c>
      <c r="K20" s="199">
        <f t="shared" si="3"/>
        <v>2.0210019465218729</v>
      </c>
      <c r="L20" s="67">
        <f t="shared" si="4"/>
        <v>-4.6875182996255864E-2</v>
      </c>
    </row>
    <row r="21" spans="1:12" ht="20.100000000000001" customHeight="1" x14ac:dyDescent="0.25">
      <c r="A21" s="14" t="s">
        <v>165</v>
      </c>
      <c r="B21" s="25">
        <v>10034.93</v>
      </c>
      <c r="C21" s="186">
        <v>10439.23</v>
      </c>
      <c r="D21" s="67">
        <f t="shared" si="0"/>
        <v>4.0289269581352261E-2</v>
      </c>
      <c r="F21" s="25">
        <v>2008.7209999999998</v>
      </c>
      <c r="G21" s="186">
        <v>2656.0980000000009</v>
      </c>
      <c r="H21" s="67">
        <f t="shared" si="1"/>
        <v>0.32228318417540375</v>
      </c>
      <c r="J21" s="40">
        <f t="shared" si="2"/>
        <v>2.0017289607401345</v>
      </c>
      <c r="K21" s="199">
        <f t="shared" si="3"/>
        <v>2.5443428298830479</v>
      </c>
      <c r="L21" s="67">
        <f t="shared" si="4"/>
        <v>0.27107259763194075</v>
      </c>
    </row>
    <row r="22" spans="1:12" ht="20.100000000000001" customHeight="1" x14ac:dyDescent="0.25">
      <c r="A22" s="14" t="s">
        <v>173</v>
      </c>
      <c r="B22" s="25">
        <v>9019.2799999999988</v>
      </c>
      <c r="C22" s="186">
        <v>9038.3900000000031</v>
      </c>
      <c r="D22" s="67">
        <f t="shared" si="0"/>
        <v>2.1187944048753583E-3</v>
      </c>
      <c r="F22" s="25">
        <v>2388.9669999999996</v>
      </c>
      <c r="G22" s="186">
        <v>2586.8450000000007</v>
      </c>
      <c r="H22" s="67">
        <f t="shared" si="1"/>
        <v>8.2829942816288832E-2</v>
      </c>
      <c r="J22" s="40">
        <f t="shared" si="2"/>
        <v>2.6487336017952652</v>
      </c>
      <c r="K22" s="199">
        <f t="shared" si="3"/>
        <v>2.8620639295272721</v>
      </c>
      <c r="L22" s="67">
        <f t="shared" si="4"/>
        <v>8.0540499651386363E-2</v>
      </c>
    </row>
    <row r="23" spans="1:12" ht="20.100000000000001" customHeight="1" x14ac:dyDescent="0.25">
      <c r="A23" s="14" t="s">
        <v>172</v>
      </c>
      <c r="B23" s="25">
        <v>8835.35</v>
      </c>
      <c r="C23" s="186">
        <v>10474.76</v>
      </c>
      <c r="D23" s="67">
        <f t="shared" si="0"/>
        <v>0.18555122321130457</v>
      </c>
      <c r="F23" s="25">
        <v>1933.0839999999996</v>
      </c>
      <c r="G23" s="186">
        <v>2014.2549999999999</v>
      </c>
      <c r="H23" s="67">
        <f t="shared" si="1"/>
        <v>4.1990415315630511E-2</v>
      </c>
      <c r="J23" s="40">
        <f t="shared" si="2"/>
        <v>2.1878974800092803</v>
      </c>
      <c r="K23" s="199">
        <f t="shared" si="3"/>
        <v>1.9229605260645588</v>
      </c>
      <c r="L23" s="67">
        <f t="shared" si="4"/>
        <v>-0.12109203304333882</v>
      </c>
    </row>
    <row r="24" spans="1:12" ht="20.100000000000001" customHeight="1" x14ac:dyDescent="0.25">
      <c r="A24" s="14" t="s">
        <v>178</v>
      </c>
      <c r="B24" s="25">
        <v>4259.05</v>
      </c>
      <c r="C24" s="186">
        <v>8030.3499999999995</v>
      </c>
      <c r="D24" s="67">
        <f t="shared" si="0"/>
        <v>0.8854791561498454</v>
      </c>
      <c r="F24" s="25">
        <v>692.19999999999993</v>
      </c>
      <c r="G24" s="186">
        <v>1649.7930000000001</v>
      </c>
      <c r="H24" s="67">
        <f t="shared" si="1"/>
        <v>1.3834050852354816</v>
      </c>
      <c r="J24" s="40">
        <f t="shared" si="2"/>
        <v>1.625245066388044</v>
      </c>
      <c r="K24" s="199">
        <f t="shared" si="3"/>
        <v>2.0544471909692605</v>
      </c>
      <c r="L24" s="67">
        <f t="shared" si="4"/>
        <v>0.26408455774308448</v>
      </c>
    </row>
    <row r="25" spans="1:12" ht="20.100000000000001" customHeight="1" x14ac:dyDescent="0.25">
      <c r="A25" s="14" t="s">
        <v>180</v>
      </c>
      <c r="B25" s="25">
        <v>2379.3800000000006</v>
      </c>
      <c r="C25" s="186">
        <v>4357.2100000000009</v>
      </c>
      <c r="D25" s="67">
        <f t="shared" si="0"/>
        <v>0.8312375492775429</v>
      </c>
      <c r="F25" s="25">
        <v>643.28199999999993</v>
      </c>
      <c r="G25" s="186">
        <v>1600.527</v>
      </c>
      <c r="H25" s="67">
        <f t="shared" si="1"/>
        <v>1.4880643325944147</v>
      </c>
      <c r="J25" s="40">
        <f t="shared" si="2"/>
        <v>2.703569837520698</v>
      </c>
      <c r="K25" s="199">
        <f t="shared" si="3"/>
        <v>3.6732840510326552</v>
      </c>
      <c r="L25" s="67">
        <f t="shared" si="4"/>
        <v>0.35867918041326841</v>
      </c>
    </row>
    <row r="26" spans="1:12" ht="20.100000000000001" customHeight="1" x14ac:dyDescent="0.25">
      <c r="A26" s="14" t="s">
        <v>179</v>
      </c>
      <c r="B26" s="25">
        <v>2780.7399999999989</v>
      </c>
      <c r="C26" s="186">
        <v>5055.5600000000004</v>
      </c>
      <c r="D26" s="67">
        <f t="shared" si="0"/>
        <v>0.81806281781108714</v>
      </c>
      <c r="F26" s="25">
        <v>778.11199999999985</v>
      </c>
      <c r="G26" s="186">
        <v>1443.3780000000004</v>
      </c>
      <c r="H26" s="67">
        <f t="shared" si="1"/>
        <v>0.85497460519822421</v>
      </c>
      <c r="J26" s="40">
        <f t="shared" si="2"/>
        <v>2.7982191790674431</v>
      </c>
      <c r="K26" s="199">
        <f t="shared" si="3"/>
        <v>2.8550308966761353</v>
      </c>
      <c r="L26" s="67">
        <f t="shared" si="4"/>
        <v>2.0302811886103118E-2</v>
      </c>
    </row>
    <row r="27" spans="1:12" ht="20.100000000000001" customHeight="1" x14ac:dyDescent="0.25">
      <c r="A27" s="14" t="s">
        <v>182</v>
      </c>
      <c r="B27" s="25">
        <v>21751.75</v>
      </c>
      <c r="C27" s="186">
        <v>21944.6</v>
      </c>
      <c r="D27" s="67">
        <f t="shared" si="0"/>
        <v>8.8659533141010969E-3</v>
      </c>
      <c r="F27" s="25">
        <v>1166.1759999999999</v>
      </c>
      <c r="G27" s="186">
        <v>1369.597</v>
      </c>
      <c r="H27" s="67">
        <f t="shared" si="1"/>
        <v>0.17443421919161436</v>
      </c>
      <c r="J27" s="40">
        <f t="shared" si="2"/>
        <v>0.53612973668785269</v>
      </c>
      <c r="K27" s="199">
        <f t="shared" si="3"/>
        <v>0.62411572778724611</v>
      </c>
      <c r="L27" s="67">
        <f t="shared" si="4"/>
        <v>0.16411324550464346</v>
      </c>
    </row>
    <row r="28" spans="1:12" ht="20.100000000000001" customHeight="1" x14ac:dyDescent="0.25">
      <c r="A28" s="14" t="s">
        <v>181</v>
      </c>
      <c r="B28" s="25">
        <v>3978.79</v>
      </c>
      <c r="C28" s="186">
        <v>4634.33</v>
      </c>
      <c r="D28" s="67">
        <f t="shared" si="0"/>
        <v>0.16475863264962462</v>
      </c>
      <c r="F28" s="25">
        <v>1202.5540000000003</v>
      </c>
      <c r="G28" s="186">
        <v>1283.57</v>
      </c>
      <c r="H28" s="67">
        <f t="shared" si="1"/>
        <v>6.736994762813113E-2</v>
      </c>
      <c r="J28" s="40">
        <f t="shared" si="2"/>
        <v>3.0224113361097227</v>
      </c>
      <c r="K28" s="199">
        <f t="shared" si="3"/>
        <v>2.7696991798167154</v>
      </c>
      <c r="L28" s="67">
        <f t="shared" si="4"/>
        <v>-8.3612760868705602E-2</v>
      </c>
    </row>
    <row r="29" spans="1:12" ht="20.100000000000001" customHeight="1" x14ac:dyDescent="0.25">
      <c r="A29" s="14" t="s">
        <v>174</v>
      </c>
      <c r="B29" s="25">
        <v>4003.1199999999994</v>
      </c>
      <c r="C29" s="186">
        <v>3756.33</v>
      </c>
      <c r="D29" s="67">
        <f t="shared" si="0"/>
        <v>-6.1649413457503036E-2</v>
      </c>
      <c r="F29" s="25">
        <v>1253.4009999999998</v>
      </c>
      <c r="G29" s="186">
        <v>1073.6369999999999</v>
      </c>
      <c r="H29" s="67">
        <f t="shared" si="1"/>
        <v>-0.14342098019707972</v>
      </c>
      <c r="J29" s="40">
        <f t="shared" si="2"/>
        <v>3.13106027298707</v>
      </c>
      <c r="K29" s="199">
        <f t="shared" si="3"/>
        <v>2.858207345999952</v>
      </c>
      <c r="L29" s="67">
        <f>(K29-J29)/J29</f>
        <v>-8.7143939495873388E-2</v>
      </c>
    </row>
    <row r="30" spans="1:12" ht="20.100000000000001" customHeight="1" x14ac:dyDescent="0.25">
      <c r="A30" s="14" t="s">
        <v>195</v>
      </c>
      <c r="B30" s="25">
        <v>11773.519999999999</v>
      </c>
      <c r="C30" s="186">
        <v>8583.6099999999988</v>
      </c>
      <c r="D30" s="67">
        <f t="shared" si="0"/>
        <v>-0.27093936222981746</v>
      </c>
      <c r="F30" s="25">
        <v>1149.625</v>
      </c>
      <c r="G30" s="186">
        <v>875.03700000000015</v>
      </c>
      <c r="H30" s="67">
        <f t="shared" si="1"/>
        <v>-0.23885005980210924</v>
      </c>
      <c r="J30" s="40">
        <f t="shared" si="2"/>
        <v>0.97644969388933833</v>
      </c>
      <c r="K30" s="199">
        <f t="shared" si="3"/>
        <v>1.0194277233005697</v>
      </c>
      <c r="L30" s="67">
        <f t="shared" si="4"/>
        <v>4.4014586394147757E-2</v>
      </c>
    </row>
    <row r="31" spans="1:12" ht="20.100000000000001" customHeight="1" x14ac:dyDescent="0.25">
      <c r="A31" s="14" t="s">
        <v>184</v>
      </c>
      <c r="B31" s="25">
        <v>1791.1800000000005</v>
      </c>
      <c r="C31" s="186">
        <v>2874.0999999999995</v>
      </c>
      <c r="D31" s="67">
        <f t="shared" si="0"/>
        <v>0.6045846871894498</v>
      </c>
      <c r="F31" s="25">
        <v>427.66400000000004</v>
      </c>
      <c r="G31" s="186">
        <v>808.77599999999984</v>
      </c>
      <c r="H31" s="67">
        <f t="shared" si="1"/>
        <v>0.89114819110329546</v>
      </c>
      <c r="J31" s="40">
        <f t="shared" si="2"/>
        <v>2.3876104020813091</v>
      </c>
      <c r="K31" s="199">
        <f t="shared" si="3"/>
        <v>2.8140148220312442</v>
      </c>
      <c r="L31" s="67">
        <f t="shared" si="4"/>
        <v>0.17859045159890119</v>
      </c>
    </row>
    <row r="32" spans="1:12" ht="20.100000000000001" customHeight="1" thickBot="1" x14ac:dyDescent="0.3">
      <c r="A32" s="14" t="s">
        <v>17</v>
      </c>
      <c r="B32" s="25">
        <f>B33-SUM(B7:B31)</f>
        <v>45168.929999999877</v>
      </c>
      <c r="C32" s="186">
        <f>C33-SUM(C7:C31)</f>
        <v>52497.800000000163</v>
      </c>
      <c r="D32" s="67">
        <f t="shared" si="0"/>
        <v>0.16225467373259245</v>
      </c>
      <c r="F32" s="25">
        <f>F33-SUM(F7:F31)</f>
        <v>7853.3340000000026</v>
      </c>
      <c r="G32" s="186">
        <f>G33-SUM(G7:G31)</f>
        <v>9496.9740000000165</v>
      </c>
      <c r="H32" s="67">
        <f t="shared" si="1"/>
        <v>0.20929200260679265</v>
      </c>
      <c r="J32" s="40">
        <f t="shared" si="2"/>
        <v>1.7386584096634619</v>
      </c>
      <c r="K32" s="199">
        <f t="shared" si="3"/>
        <v>1.8090232352593798</v>
      </c>
      <c r="L32" s="67">
        <f t="shared" si="4"/>
        <v>4.0470759066203177E-2</v>
      </c>
    </row>
    <row r="33" spans="1:12" ht="26.25" customHeight="1" thickBot="1" x14ac:dyDescent="0.3">
      <c r="A33" s="18" t="s">
        <v>18</v>
      </c>
      <c r="B33" s="23">
        <v>563886.97999999986</v>
      </c>
      <c r="C33" s="191">
        <v>608455.30000000005</v>
      </c>
      <c r="D33" s="72">
        <f t="shared" si="0"/>
        <v>7.9037682338400847E-2</v>
      </c>
      <c r="E33" s="2"/>
      <c r="F33" s="47">
        <v>116667.21300000002</v>
      </c>
      <c r="G33" s="197">
        <v>130535.80600000003</v>
      </c>
      <c r="H33" s="72">
        <f t="shared" si="1"/>
        <v>0.11887309761998005</v>
      </c>
      <c r="J33" s="35">
        <f t="shared" si="2"/>
        <v>2.0689822098747528</v>
      </c>
      <c r="K33" s="192">
        <f t="shared" si="3"/>
        <v>2.1453639404570888</v>
      </c>
      <c r="L33" s="72">
        <f t="shared" si="4"/>
        <v>3.6917538593509616E-2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D37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163</v>
      </c>
      <c r="B39" s="46">
        <v>43238.430000000008</v>
      </c>
      <c r="C39" s="193">
        <v>44683.660000000011</v>
      </c>
      <c r="D39" s="67">
        <f t="shared" ref="D39:D51" si="5">(C39-B39)/B39</f>
        <v>3.3424664124021224E-2</v>
      </c>
      <c r="F39" s="46">
        <v>7824.4840000000022</v>
      </c>
      <c r="G39" s="193">
        <v>8698.0439999999999</v>
      </c>
      <c r="H39" s="67">
        <f t="shared" ref="H39:H51" si="6">(G39-F39)/F39</f>
        <v>0.11164442281433477</v>
      </c>
      <c r="J39" s="40">
        <f t="shared" ref="J39:J51" si="7">(F39/B39)*10</f>
        <v>1.8096133462755239</v>
      </c>
      <c r="K39" s="198">
        <f t="shared" ref="K39:K51" si="8">(G39/C39)*10</f>
        <v>1.9465827105478821</v>
      </c>
      <c r="L39" s="76">
        <f t="shared" si="4"/>
        <v>7.5689850848118037E-2</v>
      </c>
    </row>
    <row r="40" spans="1:12" ht="20.100000000000001" customHeight="1" x14ac:dyDescent="0.25">
      <c r="A40" s="45" t="s">
        <v>160</v>
      </c>
      <c r="B40" s="25">
        <v>52255.390000000014</v>
      </c>
      <c r="C40" s="186">
        <v>51770.290000000008</v>
      </c>
      <c r="D40" s="67">
        <f t="shared" si="5"/>
        <v>-9.2832528854919216E-3</v>
      </c>
      <c r="F40" s="25">
        <v>8486.6759999999995</v>
      </c>
      <c r="G40" s="186">
        <v>8582.7209999999977</v>
      </c>
      <c r="H40" s="67">
        <f t="shared" si="6"/>
        <v>1.131715173290441E-2</v>
      </c>
      <c r="J40" s="40">
        <f t="shared" si="7"/>
        <v>1.624076674195714</v>
      </c>
      <c r="K40" s="199">
        <f t="shared" si="8"/>
        <v>1.6578468075029127</v>
      </c>
      <c r="L40" s="67">
        <f t="shared" si="4"/>
        <v>2.0793435336987746E-2</v>
      </c>
    </row>
    <row r="41" spans="1:12" ht="20.100000000000001" customHeight="1" x14ac:dyDescent="0.25">
      <c r="A41" s="45" t="s">
        <v>169</v>
      </c>
      <c r="B41" s="25">
        <v>27699.7</v>
      </c>
      <c r="C41" s="186">
        <v>34094.099999999991</v>
      </c>
      <c r="D41" s="67">
        <f t="shared" si="5"/>
        <v>0.23084726549384976</v>
      </c>
      <c r="F41" s="25">
        <v>6229.0299999999988</v>
      </c>
      <c r="G41" s="186">
        <v>7355.7710000000006</v>
      </c>
      <c r="H41" s="67">
        <f t="shared" si="6"/>
        <v>0.18088546691860563</v>
      </c>
      <c r="J41" s="40">
        <f t="shared" si="7"/>
        <v>2.2487716473463606</v>
      </c>
      <c r="K41" s="199">
        <f t="shared" si="8"/>
        <v>2.157490885519783</v>
      </c>
      <c r="L41" s="67">
        <f t="shared" si="4"/>
        <v>-4.0591387717953724E-2</v>
      </c>
    </row>
    <row r="42" spans="1:12" ht="20.100000000000001" customHeight="1" x14ac:dyDescent="0.25">
      <c r="A42" s="45" t="s">
        <v>170</v>
      </c>
      <c r="B42" s="25">
        <v>21971.869999999992</v>
      </c>
      <c r="C42" s="186">
        <v>29441.539999999994</v>
      </c>
      <c r="D42" s="67">
        <f t="shared" si="5"/>
        <v>0.3399651463439391</v>
      </c>
      <c r="F42" s="25">
        <v>4560.0550000000012</v>
      </c>
      <c r="G42" s="186">
        <v>6556.7309999999998</v>
      </c>
      <c r="H42" s="67">
        <f t="shared" si="6"/>
        <v>0.43786226262621791</v>
      </c>
      <c r="J42" s="40">
        <f t="shared" si="7"/>
        <v>2.0754059622599272</v>
      </c>
      <c r="K42" s="199">
        <f t="shared" si="8"/>
        <v>2.2270339798801291</v>
      </c>
      <c r="L42" s="67">
        <f t="shared" si="4"/>
        <v>7.3059449754636338E-2</v>
      </c>
    </row>
    <row r="43" spans="1:12" ht="20.100000000000001" customHeight="1" x14ac:dyDescent="0.25">
      <c r="A43" s="45" t="s">
        <v>166</v>
      </c>
      <c r="B43" s="25">
        <v>12094.399999999998</v>
      </c>
      <c r="C43" s="186">
        <v>14411.189999999997</v>
      </c>
      <c r="D43" s="67">
        <f t="shared" si="5"/>
        <v>0.19155890329408648</v>
      </c>
      <c r="F43" s="25">
        <v>3022.3820000000001</v>
      </c>
      <c r="G43" s="186">
        <v>3726.9969999999998</v>
      </c>
      <c r="H43" s="67">
        <f t="shared" si="6"/>
        <v>0.23313234395916854</v>
      </c>
      <c r="J43" s="40">
        <f t="shared" si="7"/>
        <v>2.4989929223442258</v>
      </c>
      <c r="K43" s="199">
        <f t="shared" si="8"/>
        <v>2.5861826816522444</v>
      </c>
      <c r="L43" s="67">
        <f t="shared" si="4"/>
        <v>3.4889958482246804E-2</v>
      </c>
    </row>
    <row r="44" spans="1:12" ht="20.100000000000001" customHeight="1" x14ac:dyDescent="0.25">
      <c r="A44" s="45" t="s">
        <v>175</v>
      </c>
      <c r="B44" s="25">
        <v>10402.07</v>
      </c>
      <c r="C44" s="186">
        <v>13710.470000000001</v>
      </c>
      <c r="D44" s="67">
        <f t="shared" si="5"/>
        <v>0.31805208001868873</v>
      </c>
      <c r="F44" s="25">
        <v>2272.9680000000003</v>
      </c>
      <c r="G44" s="186">
        <v>3081.4210000000003</v>
      </c>
      <c r="H44" s="67">
        <f t="shared" si="6"/>
        <v>0.35568164620003445</v>
      </c>
      <c r="J44" s="40">
        <f t="shared" si="7"/>
        <v>2.1851112326681137</v>
      </c>
      <c r="K44" s="199">
        <f t="shared" si="8"/>
        <v>2.2474947977713384</v>
      </c>
      <c r="L44" s="67">
        <f t="shared" si="4"/>
        <v>2.8549377336297775E-2</v>
      </c>
    </row>
    <row r="45" spans="1:12" ht="20.100000000000001" customHeight="1" x14ac:dyDescent="0.25">
      <c r="A45" s="45" t="s">
        <v>177</v>
      </c>
      <c r="B45" s="25">
        <v>11214.170000000002</v>
      </c>
      <c r="C45" s="186">
        <v>13177.350000000002</v>
      </c>
      <c r="D45" s="67">
        <f t="shared" si="5"/>
        <v>0.17506244331947884</v>
      </c>
      <c r="F45" s="25">
        <v>2377.8480000000004</v>
      </c>
      <c r="G45" s="186">
        <v>2663.1450000000004</v>
      </c>
      <c r="H45" s="67">
        <f t="shared" si="6"/>
        <v>0.11998117625685072</v>
      </c>
      <c r="J45" s="40">
        <f t="shared" si="7"/>
        <v>2.1203958919830894</v>
      </c>
      <c r="K45" s="199">
        <f t="shared" si="8"/>
        <v>2.0210019465218729</v>
      </c>
      <c r="L45" s="67">
        <f t="shared" si="4"/>
        <v>-4.6875182996255864E-2</v>
      </c>
    </row>
    <row r="46" spans="1:12" ht="20.100000000000001" customHeight="1" x14ac:dyDescent="0.25">
      <c r="A46" s="45" t="s">
        <v>165</v>
      </c>
      <c r="B46" s="25">
        <v>10034.93</v>
      </c>
      <c r="C46" s="186">
        <v>10439.23</v>
      </c>
      <c r="D46" s="67">
        <f t="shared" si="5"/>
        <v>4.0289269581352261E-2</v>
      </c>
      <c r="F46" s="25">
        <v>2008.7209999999998</v>
      </c>
      <c r="G46" s="186">
        <v>2656.0980000000009</v>
      </c>
      <c r="H46" s="67">
        <f t="shared" si="6"/>
        <v>0.32228318417540375</v>
      </c>
      <c r="J46" s="40">
        <f t="shared" si="7"/>
        <v>2.0017289607401345</v>
      </c>
      <c r="K46" s="199">
        <f t="shared" si="8"/>
        <v>2.5443428298830479</v>
      </c>
      <c r="L46" s="67">
        <f t="shared" si="4"/>
        <v>0.27107259763194075</v>
      </c>
    </row>
    <row r="47" spans="1:12" ht="20.100000000000001" customHeight="1" x14ac:dyDescent="0.25">
      <c r="A47" s="45" t="s">
        <v>172</v>
      </c>
      <c r="B47" s="25">
        <v>8835.35</v>
      </c>
      <c r="C47" s="186">
        <v>10474.76</v>
      </c>
      <c r="D47" s="67">
        <f t="shared" si="5"/>
        <v>0.18555122321130457</v>
      </c>
      <c r="F47" s="25">
        <v>1933.0839999999996</v>
      </c>
      <c r="G47" s="186">
        <v>2014.2549999999999</v>
      </c>
      <c r="H47" s="67">
        <f t="shared" si="6"/>
        <v>4.1990415315630511E-2</v>
      </c>
      <c r="J47" s="40">
        <f t="shared" si="7"/>
        <v>2.1878974800092803</v>
      </c>
      <c r="K47" s="199">
        <f t="shared" si="8"/>
        <v>1.9229605260645588</v>
      </c>
      <c r="L47" s="67">
        <f t="shared" si="4"/>
        <v>-0.12109203304333882</v>
      </c>
    </row>
    <row r="48" spans="1:12" ht="20.100000000000001" customHeight="1" x14ac:dyDescent="0.25">
      <c r="A48" s="45" t="s">
        <v>179</v>
      </c>
      <c r="B48" s="25">
        <v>2780.7399999999989</v>
      </c>
      <c r="C48" s="186">
        <v>5055.5600000000004</v>
      </c>
      <c r="D48" s="67">
        <f t="shared" si="5"/>
        <v>0.81806281781108714</v>
      </c>
      <c r="F48" s="25">
        <v>778.11199999999985</v>
      </c>
      <c r="G48" s="186">
        <v>1443.3780000000004</v>
      </c>
      <c r="H48" s="67">
        <f t="shared" si="6"/>
        <v>0.85497460519822421</v>
      </c>
      <c r="J48" s="40">
        <f t="shared" si="7"/>
        <v>2.7982191790674431</v>
      </c>
      <c r="K48" s="199">
        <f t="shared" si="8"/>
        <v>2.8550308966761353</v>
      </c>
      <c r="L48" s="67">
        <f t="shared" si="4"/>
        <v>2.0302811886103118E-2</v>
      </c>
    </row>
    <row r="49" spans="1:12" ht="20.100000000000001" customHeight="1" x14ac:dyDescent="0.25">
      <c r="A49" s="45" t="s">
        <v>174</v>
      </c>
      <c r="B49" s="25">
        <v>4003.1199999999994</v>
      </c>
      <c r="C49" s="186">
        <v>3756.33</v>
      </c>
      <c r="D49" s="67">
        <f t="shared" si="5"/>
        <v>-6.1649413457503036E-2</v>
      </c>
      <c r="F49" s="25">
        <v>1253.4009999999998</v>
      </c>
      <c r="G49" s="186">
        <v>1073.6369999999999</v>
      </c>
      <c r="H49" s="67">
        <f t="shared" si="6"/>
        <v>-0.14342098019707972</v>
      </c>
      <c r="J49" s="40">
        <f t="shared" si="7"/>
        <v>3.13106027298707</v>
      </c>
      <c r="K49" s="199">
        <f t="shared" si="8"/>
        <v>2.858207345999952</v>
      </c>
      <c r="L49" s="67">
        <f t="shared" si="4"/>
        <v>-8.7143939495873388E-2</v>
      </c>
    </row>
    <row r="50" spans="1:12" ht="20.100000000000001" customHeight="1" x14ac:dyDescent="0.25">
      <c r="A50" s="45" t="s">
        <v>184</v>
      </c>
      <c r="B50" s="25">
        <v>1791.1800000000005</v>
      </c>
      <c r="C50" s="186">
        <v>2874.0999999999995</v>
      </c>
      <c r="D50" s="67">
        <f t="shared" si="5"/>
        <v>0.6045846871894498</v>
      </c>
      <c r="F50" s="25">
        <v>427.66400000000004</v>
      </c>
      <c r="G50" s="186">
        <v>808.77599999999984</v>
      </c>
      <c r="H50" s="67">
        <f t="shared" si="6"/>
        <v>0.89114819110329546</v>
      </c>
      <c r="J50" s="40">
        <f t="shared" si="7"/>
        <v>2.3876104020813091</v>
      </c>
      <c r="K50" s="199">
        <f t="shared" si="8"/>
        <v>2.8140148220312442</v>
      </c>
      <c r="L50" s="67">
        <f t="shared" si="4"/>
        <v>0.17859045159890119</v>
      </c>
    </row>
    <row r="51" spans="1:12" ht="20.100000000000001" customHeight="1" x14ac:dyDescent="0.25">
      <c r="A51" s="45" t="s">
        <v>185</v>
      </c>
      <c r="B51" s="25">
        <v>1111.2300000000005</v>
      </c>
      <c r="C51" s="186">
        <v>2091.1199999999994</v>
      </c>
      <c r="D51" s="67">
        <f t="shared" si="5"/>
        <v>0.88180664668880304</v>
      </c>
      <c r="F51" s="25">
        <v>288.05400000000014</v>
      </c>
      <c r="G51" s="186">
        <v>497.77700000000004</v>
      </c>
      <c r="H51" s="67">
        <f t="shared" si="6"/>
        <v>0.72806834829580491</v>
      </c>
      <c r="J51" s="40">
        <f t="shared" si="7"/>
        <v>2.5922086336761967</v>
      </c>
      <c r="K51" s="199">
        <f t="shared" si="8"/>
        <v>2.380432495504802</v>
      </c>
      <c r="L51" s="67">
        <f t="shared" si="4"/>
        <v>-8.1697181091114499E-2</v>
      </c>
    </row>
    <row r="52" spans="1:12" ht="20.100000000000001" customHeight="1" x14ac:dyDescent="0.25">
      <c r="A52" s="45" t="s">
        <v>186</v>
      </c>
      <c r="B52" s="25"/>
      <c r="C52" s="186">
        <v>1547.02</v>
      </c>
      <c r="D52" s="67"/>
      <c r="F52" s="25"/>
      <c r="G52" s="186">
        <v>422.08899999999994</v>
      </c>
      <c r="H52" s="67"/>
      <c r="J52" s="40"/>
      <c r="K52" s="199">
        <f t="shared" ref="K52:K62" si="9">(G52/C52)*10</f>
        <v>2.7284004085273623</v>
      </c>
      <c r="L52" s="67"/>
    </row>
    <row r="53" spans="1:12" ht="20.100000000000001" customHeight="1" x14ac:dyDescent="0.25">
      <c r="A53" s="45" t="s">
        <v>190</v>
      </c>
      <c r="B53" s="25">
        <v>734.37999999999977</v>
      </c>
      <c r="C53" s="186">
        <v>816.50999999999988</v>
      </c>
      <c r="D53" s="67">
        <f t="shared" ref="D53:D62" si="10">(C53-B53)/B53</f>
        <v>0.1118358343092134</v>
      </c>
      <c r="F53" s="25">
        <v>211.65899999999996</v>
      </c>
      <c r="G53" s="186">
        <v>246.02700000000007</v>
      </c>
      <c r="H53" s="67">
        <f t="shared" ref="H53:H62" si="11">(G53-F53)/F53</f>
        <v>0.16237438521395317</v>
      </c>
      <c r="J53" s="40">
        <f t="shared" ref="J53:J62" si="12">(F53/B53)*10</f>
        <v>2.8821454832647952</v>
      </c>
      <c r="K53" s="199">
        <f t="shared" si="9"/>
        <v>3.0131535437410455</v>
      </c>
      <c r="L53" s="67">
        <f t="shared" si="4"/>
        <v>4.5455047719467935E-2</v>
      </c>
    </row>
    <row r="54" spans="1:12" ht="20.100000000000001" customHeight="1" x14ac:dyDescent="0.25">
      <c r="A54" s="45" t="s">
        <v>189</v>
      </c>
      <c r="B54" s="25">
        <v>2058.0800000000004</v>
      </c>
      <c r="C54" s="186">
        <v>882.97000000000014</v>
      </c>
      <c r="D54" s="67">
        <f t="shared" si="10"/>
        <v>-0.57097391743761172</v>
      </c>
      <c r="F54" s="25">
        <v>451.36599999999993</v>
      </c>
      <c r="G54" s="186">
        <v>204.17000000000002</v>
      </c>
      <c r="H54" s="67">
        <f t="shared" si="11"/>
        <v>-0.54766198606009309</v>
      </c>
      <c r="J54" s="40">
        <f t="shared" si="12"/>
        <v>2.1931411801290515</v>
      </c>
      <c r="K54" s="199">
        <f t="shared" si="9"/>
        <v>2.3123095914923493</v>
      </c>
      <c r="L54" s="67">
        <f t="shared" si="4"/>
        <v>5.4336862780664928E-2</v>
      </c>
    </row>
    <row r="55" spans="1:12" ht="20.100000000000001" customHeight="1" x14ac:dyDescent="0.25">
      <c r="A55" s="45" t="s">
        <v>187</v>
      </c>
      <c r="B55" s="25">
        <v>551.91</v>
      </c>
      <c r="C55" s="186">
        <v>494.84000000000003</v>
      </c>
      <c r="D55" s="67">
        <f t="shared" si="10"/>
        <v>-0.10340454059538683</v>
      </c>
      <c r="F55" s="25">
        <v>175.86199999999997</v>
      </c>
      <c r="G55" s="186">
        <v>181.803</v>
      </c>
      <c r="H55" s="67">
        <f t="shared" si="11"/>
        <v>3.3782170110655124E-2</v>
      </c>
      <c r="J55" s="40">
        <f t="shared" si="12"/>
        <v>3.186425322969324</v>
      </c>
      <c r="K55" s="199">
        <f t="shared" si="9"/>
        <v>3.6739754264004527</v>
      </c>
      <c r="L55" s="67">
        <f t="shared" si="4"/>
        <v>0.15300848255147462</v>
      </c>
    </row>
    <row r="56" spans="1:12" ht="20.100000000000001" customHeight="1" x14ac:dyDescent="0.25">
      <c r="A56" s="45" t="s">
        <v>191</v>
      </c>
      <c r="B56" s="25">
        <v>1087.8599999999999</v>
      </c>
      <c r="C56" s="186">
        <v>653.08000000000015</v>
      </c>
      <c r="D56" s="67">
        <f t="shared" si="10"/>
        <v>-0.39966539812108154</v>
      </c>
      <c r="F56" s="25">
        <v>243.57000000000002</v>
      </c>
      <c r="G56" s="186">
        <v>169.54300000000001</v>
      </c>
      <c r="H56" s="67">
        <f t="shared" si="11"/>
        <v>-0.30392494970644995</v>
      </c>
      <c r="J56" s="40">
        <f t="shared" si="12"/>
        <v>2.2389829573658377</v>
      </c>
      <c r="K56" s="199">
        <f t="shared" si="9"/>
        <v>2.5960525509891585</v>
      </c>
      <c r="L56" s="67">
        <f t="shared" si="4"/>
        <v>0.15947847769391374</v>
      </c>
    </row>
    <row r="57" spans="1:12" ht="20.100000000000001" customHeight="1" x14ac:dyDescent="0.25">
      <c r="A57" s="45" t="s">
        <v>188</v>
      </c>
      <c r="B57" s="25">
        <v>1489.8600000000004</v>
      </c>
      <c r="C57" s="186">
        <v>736.30999999999983</v>
      </c>
      <c r="D57" s="67">
        <f t="shared" si="10"/>
        <v>-0.50578577852952644</v>
      </c>
      <c r="F57" s="25">
        <v>260.37400000000008</v>
      </c>
      <c r="G57" s="186">
        <v>147.28500000000003</v>
      </c>
      <c r="H57" s="67">
        <f t="shared" si="11"/>
        <v>-0.43433292110579408</v>
      </c>
      <c r="J57" s="40">
        <f t="shared" si="12"/>
        <v>1.7476407179198048</v>
      </c>
      <c r="K57" s="199">
        <f t="shared" si="9"/>
        <v>2.0003123684317754</v>
      </c>
      <c r="L57" s="67">
        <f t="shared" si="4"/>
        <v>0.14457871570577879</v>
      </c>
    </row>
    <row r="58" spans="1:12" ht="20.100000000000001" customHeight="1" x14ac:dyDescent="0.25">
      <c r="A58" s="45" t="s">
        <v>192</v>
      </c>
      <c r="B58" s="25">
        <v>283.01</v>
      </c>
      <c r="C58" s="186">
        <v>481.33000000000004</v>
      </c>
      <c r="D58" s="67">
        <f t="shared" si="10"/>
        <v>0.7007526235822058</v>
      </c>
      <c r="F58" s="25">
        <v>72.343999999999994</v>
      </c>
      <c r="G58" s="186">
        <v>134.81200000000001</v>
      </c>
      <c r="H58" s="67">
        <f t="shared" si="11"/>
        <v>0.86348556894835815</v>
      </c>
      <c r="J58" s="40">
        <f t="shared" si="12"/>
        <v>2.5562347620225436</v>
      </c>
      <c r="K58" s="199">
        <f t="shared" si="9"/>
        <v>2.80082272037895</v>
      </c>
      <c r="L58" s="67">
        <f t="shared" si="4"/>
        <v>9.568290126955456E-2</v>
      </c>
    </row>
    <row r="59" spans="1:12" ht="20.100000000000001" customHeight="1" x14ac:dyDescent="0.25">
      <c r="A59" s="45" t="s">
        <v>209</v>
      </c>
      <c r="B59" s="25">
        <v>26.32</v>
      </c>
      <c r="C59" s="186">
        <v>212.63000000000002</v>
      </c>
      <c r="D59" s="67">
        <f t="shared" si="10"/>
        <v>7.078647416413375</v>
      </c>
      <c r="F59" s="25">
        <v>9.6630000000000003</v>
      </c>
      <c r="G59" s="186">
        <v>41.245000000000005</v>
      </c>
      <c r="H59" s="67">
        <f t="shared" si="11"/>
        <v>3.2683431646486603</v>
      </c>
      <c r="J59" s="40">
        <f t="shared" si="12"/>
        <v>3.6713525835866263</v>
      </c>
      <c r="K59" s="199">
        <f t="shared" si="9"/>
        <v>1.9397545031274985</v>
      </c>
      <c r="L59" s="67">
        <f>(K59-J59)/J59</f>
        <v>-0.47165126231692273</v>
      </c>
    </row>
    <row r="60" spans="1:12" ht="20.100000000000001" customHeight="1" x14ac:dyDescent="0.25">
      <c r="A60" s="45" t="s">
        <v>212</v>
      </c>
      <c r="B60" s="25">
        <v>57.370000000000005</v>
      </c>
      <c r="C60" s="186">
        <v>76.949999999999989</v>
      </c>
      <c r="D60" s="67">
        <f t="shared" si="10"/>
        <v>0.34129335889837864</v>
      </c>
      <c r="F60" s="25">
        <v>20.188000000000002</v>
      </c>
      <c r="G60" s="186">
        <v>32.638000000000012</v>
      </c>
      <c r="H60" s="67">
        <f t="shared" si="11"/>
        <v>0.61670299187636257</v>
      </c>
      <c r="J60" s="40">
        <f t="shared" si="12"/>
        <v>3.5189123235140318</v>
      </c>
      <c r="K60" s="199">
        <f t="shared" si="9"/>
        <v>4.2414554905783</v>
      </c>
      <c r="L60" s="67">
        <f>(K60-J60)/J60</f>
        <v>0.20533139238397594</v>
      </c>
    </row>
    <row r="61" spans="1:12" ht="20.100000000000001" customHeight="1" thickBot="1" x14ac:dyDescent="0.3">
      <c r="A61" s="14" t="s">
        <v>17</v>
      </c>
      <c r="B61" s="25">
        <f>B62-SUM(B39:B60)</f>
        <v>1709.0299999999697</v>
      </c>
      <c r="C61" s="186">
        <f>C62-SUM(C39:C60)</f>
        <v>242.32000000003609</v>
      </c>
      <c r="D61" s="67">
        <f t="shared" si="10"/>
        <v>-0.85821196819245982</v>
      </c>
      <c r="F61" s="25">
        <f>F62-SUM(F39:F60)</f>
        <v>178.91999999999825</v>
      </c>
      <c r="G61" s="186">
        <f>G62-SUM(G39:G60)</f>
        <v>71.286999999996624</v>
      </c>
      <c r="H61" s="67">
        <f t="shared" si="11"/>
        <v>-0.60157053431702812</v>
      </c>
      <c r="J61" s="40">
        <f t="shared" si="12"/>
        <v>1.0469096505035103</v>
      </c>
      <c r="K61" s="199">
        <f t="shared" si="9"/>
        <v>2.9418537471106805</v>
      </c>
      <c r="L61" s="67">
        <f t="shared" si="4"/>
        <v>1.810035943116771</v>
      </c>
    </row>
    <row r="62" spans="1:12" ht="26.25" customHeight="1" thickBot="1" x14ac:dyDescent="0.3">
      <c r="A62" s="18" t="s">
        <v>18</v>
      </c>
      <c r="B62" s="47">
        <v>215430.39999999997</v>
      </c>
      <c r="C62" s="197">
        <v>242123.66000000003</v>
      </c>
      <c r="D62" s="72">
        <f t="shared" si="10"/>
        <v>0.12390665384272634</v>
      </c>
      <c r="E62" s="2"/>
      <c r="F62" s="47">
        <v>43086.42500000001</v>
      </c>
      <c r="G62" s="197">
        <v>50809.649999999994</v>
      </c>
      <c r="H62" s="72">
        <f t="shared" si="11"/>
        <v>0.17924961284209545</v>
      </c>
      <c r="I62" s="2"/>
      <c r="J62" s="35">
        <f t="shared" si="12"/>
        <v>2.0000160144529286</v>
      </c>
      <c r="K62" s="192">
        <f t="shared" si="9"/>
        <v>2.0984999978936378</v>
      </c>
      <c r="L62" s="72">
        <f t="shared" si="4"/>
        <v>4.9241597431732495E-2</v>
      </c>
    </row>
    <row r="64" spans="1:12" ht="15.75" thickBot="1" x14ac:dyDescent="0.3"/>
    <row r="65" spans="1:12" x14ac:dyDescent="0.25">
      <c r="A65" s="413" t="s">
        <v>15</v>
      </c>
      <c r="B65" s="409" t="s">
        <v>1</v>
      </c>
      <c r="C65" s="402"/>
      <c r="D65" s="176" t="s">
        <v>0</v>
      </c>
      <c r="F65" s="416" t="s">
        <v>19</v>
      </c>
      <c r="G65" s="417"/>
      <c r="H65" s="176" t="s">
        <v>0</v>
      </c>
      <c r="J65" s="401" t="s">
        <v>22</v>
      </c>
      <c r="K65" s="402"/>
      <c r="L65" s="176" t="s">
        <v>0</v>
      </c>
    </row>
    <row r="66" spans="1:12" x14ac:dyDescent="0.25">
      <c r="A66" s="414"/>
      <c r="B66" s="410" t="str">
        <f>B5</f>
        <v>jan-mar</v>
      </c>
      <c r="C66" s="404"/>
      <c r="D66" s="177" t="str">
        <f>D37</f>
        <v>2021/2020</v>
      </c>
      <c r="F66" s="399" t="str">
        <f>B5</f>
        <v>jan-mar</v>
      </c>
      <c r="G66" s="404"/>
      <c r="H66" s="177" t="str">
        <f>D66</f>
        <v>2021/2020</v>
      </c>
      <c r="J66" s="399" t="str">
        <f>B5</f>
        <v>jan-mar</v>
      </c>
      <c r="K66" s="400"/>
      <c r="L66" s="177" t="str">
        <f>L37</f>
        <v>2021/2020</v>
      </c>
    </row>
    <row r="67" spans="1:12" ht="19.5" customHeight="1" thickBot="1" x14ac:dyDescent="0.3">
      <c r="A67" s="415"/>
      <c r="B67" s="120">
        <f>B6</f>
        <v>2020</v>
      </c>
      <c r="C67" s="180">
        <f>C6</f>
        <v>2021</v>
      </c>
      <c r="D67" s="178" t="s">
        <v>1</v>
      </c>
      <c r="F67" s="31">
        <f>B6</f>
        <v>2020</v>
      </c>
      <c r="G67" s="180">
        <f>C6</f>
        <v>2021</v>
      </c>
      <c r="H67" s="32">
        <v>1000</v>
      </c>
      <c r="J67" s="31">
        <f>B6</f>
        <v>2020</v>
      </c>
      <c r="K67" s="180">
        <f>C6</f>
        <v>2021</v>
      </c>
      <c r="L67" s="178" t="s">
        <v>23</v>
      </c>
    </row>
    <row r="68" spans="1:12" ht="20.100000000000001" customHeight="1" x14ac:dyDescent="0.25">
      <c r="A68" s="45" t="s">
        <v>161</v>
      </c>
      <c r="B68" s="46">
        <v>57578.79</v>
      </c>
      <c r="C68" s="193">
        <v>56632.82</v>
      </c>
      <c r="D68" s="76">
        <f t="shared" ref="D68:D96" si="13">(C68-B68)/B68</f>
        <v>-1.6429139966296639E-2</v>
      </c>
      <c r="F68" s="25">
        <v>16041.803</v>
      </c>
      <c r="G68" s="193">
        <v>15194.1</v>
      </c>
      <c r="H68" s="73">
        <f t="shared" ref="H68:H96" si="14">(G68-F68)/F68</f>
        <v>-5.2843374276569752E-2</v>
      </c>
      <c r="J68" s="49">
        <f t="shared" ref="J68:J96" si="15">(F68/B68)*10</f>
        <v>2.7860611520318508</v>
      </c>
      <c r="K68" s="195">
        <f t="shared" ref="K68:K96" si="16">(G68/C68)*10</f>
        <v>2.6829142536077137</v>
      </c>
      <c r="L68" s="76">
        <f t="shared" si="4"/>
        <v>-3.7022481846427847E-2</v>
      </c>
    </row>
    <row r="69" spans="1:12" ht="20.100000000000001" customHeight="1" x14ac:dyDescent="0.25">
      <c r="A69" s="45" t="s">
        <v>162</v>
      </c>
      <c r="B69" s="25">
        <v>37632.750000000007</v>
      </c>
      <c r="C69" s="186">
        <v>52280.430000000015</v>
      </c>
      <c r="D69" s="67">
        <f t="shared" si="13"/>
        <v>0.38922693664427938</v>
      </c>
      <c r="F69" s="25">
        <v>10264.816999999999</v>
      </c>
      <c r="G69" s="186">
        <v>14340.384999999997</v>
      </c>
      <c r="H69" s="74">
        <f t="shared" si="14"/>
        <v>0.39704244118526399</v>
      </c>
      <c r="J69" s="48">
        <f t="shared" si="15"/>
        <v>2.7276287276374962</v>
      </c>
      <c r="K69" s="189">
        <f t="shared" si="16"/>
        <v>2.7429738049208838</v>
      </c>
      <c r="L69" s="67">
        <f t="shared" si="4"/>
        <v>5.6257939828484619E-3</v>
      </c>
    </row>
    <row r="70" spans="1:12" ht="20.100000000000001" customHeight="1" x14ac:dyDescent="0.25">
      <c r="A70" s="45" t="s">
        <v>167</v>
      </c>
      <c r="B70" s="25">
        <v>28522.549999999996</v>
      </c>
      <c r="C70" s="186">
        <v>27970.480000000003</v>
      </c>
      <c r="D70" s="67">
        <f t="shared" si="13"/>
        <v>-1.9355562528595532E-2</v>
      </c>
      <c r="F70" s="25">
        <v>9135.2199999999993</v>
      </c>
      <c r="G70" s="186">
        <v>8511.0959999999995</v>
      </c>
      <c r="H70" s="74">
        <f t="shared" si="14"/>
        <v>-6.8320631577564614E-2</v>
      </c>
      <c r="J70" s="48">
        <f t="shared" si="15"/>
        <v>3.2028062007078613</v>
      </c>
      <c r="K70" s="189">
        <f t="shared" si="16"/>
        <v>3.0428852132677013</v>
      </c>
      <c r="L70" s="67">
        <f t="shared" si="4"/>
        <v>-4.9931521740158781E-2</v>
      </c>
    </row>
    <row r="71" spans="1:12" ht="20.100000000000001" customHeight="1" x14ac:dyDescent="0.25">
      <c r="A71" s="45" t="s">
        <v>164</v>
      </c>
      <c r="B71" s="25">
        <v>29935.609999999993</v>
      </c>
      <c r="C71" s="186">
        <v>33793.389999999992</v>
      </c>
      <c r="D71" s="67">
        <f t="shared" si="13"/>
        <v>0.12886926306161792</v>
      </c>
      <c r="F71" s="25">
        <v>6938.9049999999988</v>
      </c>
      <c r="G71" s="186">
        <v>8115.5450000000019</v>
      </c>
      <c r="H71" s="74">
        <f t="shared" si="14"/>
        <v>0.16957142373328404</v>
      </c>
      <c r="J71" s="48">
        <f t="shared" si="15"/>
        <v>2.3179434125444582</v>
      </c>
      <c r="K71" s="189">
        <f t="shared" si="16"/>
        <v>2.4015184626342618</v>
      </c>
      <c r="L71" s="67">
        <f t="shared" si="4"/>
        <v>3.6055690418283937E-2</v>
      </c>
    </row>
    <row r="72" spans="1:12" ht="20.100000000000001" customHeight="1" x14ac:dyDescent="0.25">
      <c r="A72" s="45" t="s">
        <v>168</v>
      </c>
      <c r="B72" s="25">
        <v>23729.69</v>
      </c>
      <c r="C72" s="186">
        <v>25576.719999999998</v>
      </c>
      <c r="D72" s="67">
        <f t="shared" si="13"/>
        <v>7.7836246491209918E-2</v>
      </c>
      <c r="F72" s="25">
        <v>7021.4089999999987</v>
      </c>
      <c r="G72" s="186">
        <v>7446.8220000000001</v>
      </c>
      <c r="H72" s="74">
        <f t="shared" si="14"/>
        <v>6.0587981699969547E-2</v>
      </c>
      <c r="J72" s="48">
        <f t="shared" si="15"/>
        <v>2.9589130747177901</v>
      </c>
      <c r="K72" s="189">
        <f t="shared" si="16"/>
        <v>2.9115625459402144</v>
      </c>
      <c r="L72" s="67">
        <f t="shared" ref="L72:L80" si="17">(K72-J72)/J72</f>
        <v>-1.6002676517319403E-2</v>
      </c>
    </row>
    <row r="73" spans="1:12" ht="20.100000000000001" customHeight="1" x14ac:dyDescent="0.25">
      <c r="A73" s="45" t="s">
        <v>171</v>
      </c>
      <c r="B73" s="25">
        <v>73023.690000000031</v>
      </c>
      <c r="C73" s="186">
        <v>56689.139999999992</v>
      </c>
      <c r="D73" s="67">
        <f t="shared" si="13"/>
        <v>-0.22368836743254186</v>
      </c>
      <c r="F73" s="25">
        <v>8836.5989999999983</v>
      </c>
      <c r="G73" s="186">
        <v>6350.9710000000005</v>
      </c>
      <c r="H73" s="74">
        <f t="shared" si="14"/>
        <v>-0.28128785746643004</v>
      </c>
      <c r="J73" s="48">
        <f t="shared" si="15"/>
        <v>1.2101003112825433</v>
      </c>
      <c r="K73" s="189">
        <f t="shared" si="16"/>
        <v>1.1203152843736917</v>
      </c>
      <c r="L73" s="67">
        <f t="shared" si="17"/>
        <v>-7.4196350560137916E-2</v>
      </c>
    </row>
    <row r="74" spans="1:12" ht="20.100000000000001" customHeight="1" x14ac:dyDescent="0.25">
      <c r="A74" s="45" t="s">
        <v>176</v>
      </c>
      <c r="B74" s="25">
        <v>8811.8500000000022</v>
      </c>
      <c r="C74" s="186">
        <v>12537.450000000004</v>
      </c>
      <c r="D74" s="67">
        <f t="shared" si="13"/>
        <v>0.42279430539557544</v>
      </c>
      <c r="F74" s="25">
        <v>2157.8970000000008</v>
      </c>
      <c r="G74" s="186">
        <v>3053.5699999999997</v>
      </c>
      <c r="H74" s="74">
        <f t="shared" si="14"/>
        <v>0.41506754029501802</v>
      </c>
      <c r="J74" s="48">
        <f t="shared" si="15"/>
        <v>2.4488580718010411</v>
      </c>
      <c r="K74" s="189">
        <f t="shared" si="16"/>
        <v>2.4355590650411356</v>
      </c>
      <c r="L74" s="67">
        <f t="shared" si="17"/>
        <v>-5.4306972351911616E-3</v>
      </c>
    </row>
    <row r="75" spans="1:12" ht="20.100000000000001" customHeight="1" x14ac:dyDescent="0.25">
      <c r="A75" s="45" t="s">
        <v>173</v>
      </c>
      <c r="B75" s="25">
        <v>9019.2799999999988</v>
      </c>
      <c r="C75" s="186">
        <v>9038.3900000000031</v>
      </c>
      <c r="D75" s="67">
        <f t="shared" si="13"/>
        <v>2.1187944048753583E-3</v>
      </c>
      <c r="F75" s="25">
        <v>2388.9669999999996</v>
      </c>
      <c r="G75" s="186">
        <v>2586.8450000000007</v>
      </c>
      <c r="H75" s="74">
        <f t="shared" si="14"/>
        <v>8.2829942816288832E-2</v>
      </c>
      <c r="J75" s="48">
        <f t="shared" si="15"/>
        <v>2.6487336017952652</v>
      </c>
      <c r="K75" s="189">
        <f t="shared" si="16"/>
        <v>2.8620639295272721</v>
      </c>
      <c r="L75" s="67">
        <f t="shared" si="17"/>
        <v>8.0540499651386363E-2</v>
      </c>
    </row>
    <row r="76" spans="1:12" ht="20.100000000000001" customHeight="1" x14ac:dyDescent="0.25">
      <c r="A76" s="45" t="s">
        <v>178</v>
      </c>
      <c r="B76" s="25">
        <v>4259.05</v>
      </c>
      <c r="C76" s="186">
        <v>8030.3499999999995</v>
      </c>
      <c r="D76" s="67">
        <f t="shared" si="13"/>
        <v>0.8854791561498454</v>
      </c>
      <c r="F76" s="25">
        <v>692.19999999999993</v>
      </c>
      <c r="G76" s="186">
        <v>1649.7930000000001</v>
      </c>
      <c r="H76" s="74">
        <f t="shared" si="14"/>
        <v>1.3834050852354816</v>
      </c>
      <c r="J76" s="48">
        <f t="shared" si="15"/>
        <v>1.625245066388044</v>
      </c>
      <c r="K76" s="189">
        <f t="shared" si="16"/>
        <v>2.0544471909692605</v>
      </c>
      <c r="L76" s="67">
        <f t="shared" si="17"/>
        <v>0.26408455774308448</v>
      </c>
    </row>
    <row r="77" spans="1:12" ht="20.100000000000001" customHeight="1" x14ac:dyDescent="0.25">
      <c r="A77" s="45" t="s">
        <v>180</v>
      </c>
      <c r="B77" s="25">
        <v>2379.3800000000006</v>
      </c>
      <c r="C77" s="186">
        <v>4357.2100000000009</v>
      </c>
      <c r="D77" s="67">
        <f t="shared" si="13"/>
        <v>0.8312375492775429</v>
      </c>
      <c r="F77" s="25">
        <v>643.28199999999993</v>
      </c>
      <c r="G77" s="186">
        <v>1600.527</v>
      </c>
      <c r="H77" s="74">
        <f t="shared" si="14"/>
        <v>1.4880643325944147</v>
      </c>
      <c r="J77" s="48">
        <f t="shared" si="15"/>
        <v>2.703569837520698</v>
      </c>
      <c r="K77" s="189">
        <f t="shared" si="16"/>
        <v>3.6732840510326552</v>
      </c>
      <c r="L77" s="67">
        <f t="shared" si="17"/>
        <v>0.35867918041326841</v>
      </c>
    </row>
    <row r="78" spans="1:12" ht="20.100000000000001" customHeight="1" x14ac:dyDescent="0.25">
      <c r="A78" s="45" t="s">
        <v>182</v>
      </c>
      <c r="B78" s="25">
        <v>21751.75</v>
      </c>
      <c r="C78" s="186">
        <v>21944.6</v>
      </c>
      <c r="D78" s="67">
        <f t="shared" si="13"/>
        <v>8.8659533141010969E-3</v>
      </c>
      <c r="F78" s="25">
        <v>1166.1759999999999</v>
      </c>
      <c r="G78" s="186">
        <v>1369.597</v>
      </c>
      <c r="H78" s="74">
        <f t="shared" si="14"/>
        <v>0.17443421919161436</v>
      </c>
      <c r="J78" s="48">
        <f t="shared" si="15"/>
        <v>0.53612973668785269</v>
      </c>
      <c r="K78" s="189">
        <f t="shared" si="16"/>
        <v>0.62411572778724611</v>
      </c>
      <c r="L78" s="67">
        <f t="shared" si="17"/>
        <v>0.16411324550464346</v>
      </c>
    </row>
    <row r="79" spans="1:12" ht="20.100000000000001" customHeight="1" x14ac:dyDescent="0.25">
      <c r="A79" s="45" t="s">
        <v>181</v>
      </c>
      <c r="B79" s="25">
        <v>3978.79</v>
      </c>
      <c r="C79" s="186">
        <v>4634.33</v>
      </c>
      <c r="D79" s="67">
        <f t="shared" si="13"/>
        <v>0.16475863264962462</v>
      </c>
      <c r="F79" s="25">
        <v>1202.5540000000003</v>
      </c>
      <c r="G79" s="186">
        <v>1283.57</v>
      </c>
      <c r="H79" s="74">
        <f t="shared" si="14"/>
        <v>6.736994762813113E-2</v>
      </c>
      <c r="J79" s="48">
        <f t="shared" si="15"/>
        <v>3.0224113361097227</v>
      </c>
      <c r="K79" s="189">
        <f t="shared" si="16"/>
        <v>2.7696991798167154</v>
      </c>
      <c r="L79" s="67">
        <f t="shared" si="17"/>
        <v>-8.3612760868705602E-2</v>
      </c>
    </row>
    <row r="80" spans="1:12" ht="20.100000000000001" customHeight="1" x14ac:dyDescent="0.25">
      <c r="A80" s="45" t="s">
        <v>195</v>
      </c>
      <c r="B80" s="25">
        <v>11773.519999999999</v>
      </c>
      <c r="C80" s="186">
        <v>8583.6099999999988</v>
      </c>
      <c r="D80" s="67">
        <f t="shared" si="13"/>
        <v>-0.27093936222981746</v>
      </c>
      <c r="F80" s="25">
        <v>1149.625</v>
      </c>
      <c r="G80" s="186">
        <v>875.03700000000015</v>
      </c>
      <c r="H80" s="74">
        <f t="shared" si="14"/>
        <v>-0.23885005980210924</v>
      </c>
      <c r="J80" s="48">
        <f t="shared" si="15"/>
        <v>0.97644969388933833</v>
      </c>
      <c r="K80" s="189">
        <f t="shared" si="16"/>
        <v>1.0194277233005697</v>
      </c>
      <c r="L80" s="67">
        <f t="shared" si="17"/>
        <v>4.4014586394147757E-2</v>
      </c>
    </row>
    <row r="81" spans="1:12" ht="20.100000000000001" customHeight="1" x14ac:dyDescent="0.25">
      <c r="A81" s="45" t="s">
        <v>197</v>
      </c>
      <c r="B81" s="25">
        <v>2004.7700000000009</v>
      </c>
      <c r="C81" s="186">
        <v>4107.4799999999996</v>
      </c>
      <c r="D81" s="67">
        <f t="shared" si="13"/>
        <v>1.0488534844396105</v>
      </c>
      <c r="F81" s="25">
        <v>466.67499999999995</v>
      </c>
      <c r="G81" s="186">
        <v>684.81099999999992</v>
      </c>
      <c r="H81" s="74">
        <f t="shared" si="14"/>
        <v>0.46742593882252098</v>
      </c>
      <c r="J81" s="48">
        <f t="shared" si="15"/>
        <v>2.3278231418067898</v>
      </c>
      <c r="K81" s="189">
        <f t="shared" si="16"/>
        <v>1.6672290552845053</v>
      </c>
      <c r="L81" s="67">
        <f t="shared" ref="L81:L83" si="18">(K81-J81)/J81</f>
        <v>-0.28378190535967879</v>
      </c>
    </row>
    <row r="82" spans="1:12" ht="20.100000000000001" customHeight="1" x14ac:dyDescent="0.25">
      <c r="A82" s="45" t="s">
        <v>196</v>
      </c>
      <c r="B82" s="25">
        <v>1898.9099999999996</v>
      </c>
      <c r="C82" s="186">
        <v>2482.3500000000004</v>
      </c>
      <c r="D82" s="67">
        <f t="shared" si="13"/>
        <v>0.30724994865475502</v>
      </c>
      <c r="F82" s="25">
        <v>493.63799999999992</v>
      </c>
      <c r="G82" s="186">
        <v>670.38199999999995</v>
      </c>
      <c r="H82" s="74">
        <f t="shared" si="14"/>
        <v>0.35804374865792354</v>
      </c>
      <c r="J82" s="48">
        <f t="shared" si="15"/>
        <v>2.5995860783291471</v>
      </c>
      <c r="K82" s="189">
        <f t="shared" si="16"/>
        <v>2.7005941950168184</v>
      </c>
      <c r="L82" s="67">
        <f t="shared" si="18"/>
        <v>3.8855461463539243E-2</v>
      </c>
    </row>
    <row r="83" spans="1:12" ht="20.100000000000001" customHeight="1" x14ac:dyDescent="0.25">
      <c r="A83" s="45" t="s">
        <v>198</v>
      </c>
      <c r="B83" s="25">
        <v>16737.2</v>
      </c>
      <c r="C83" s="186">
        <v>14867.159999999998</v>
      </c>
      <c r="D83" s="67">
        <f t="shared" si="13"/>
        <v>-0.11172956049996431</v>
      </c>
      <c r="F83" s="25">
        <v>811.76799999999992</v>
      </c>
      <c r="G83" s="186">
        <v>659.7969999999998</v>
      </c>
      <c r="H83" s="74">
        <f t="shared" si="14"/>
        <v>-0.18720989248159589</v>
      </c>
      <c r="J83" s="48">
        <f t="shared" si="15"/>
        <v>0.48500824510670837</v>
      </c>
      <c r="K83" s="189">
        <f t="shared" si="16"/>
        <v>0.44379491442884844</v>
      </c>
      <c r="L83" s="67">
        <f t="shared" si="18"/>
        <v>-8.4974494956869109E-2</v>
      </c>
    </row>
    <row r="84" spans="1:12" ht="20.100000000000001" customHeight="1" x14ac:dyDescent="0.25">
      <c r="A84" s="45" t="s">
        <v>199</v>
      </c>
      <c r="B84" s="25">
        <v>720.07999999999993</v>
      </c>
      <c r="C84" s="186">
        <v>3961.17</v>
      </c>
      <c r="D84" s="67">
        <f t="shared" si="13"/>
        <v>4.5010137762470839</v>
      </c>
      <c r="F84" s="25">
        <v>119.468</v>
      </c>
      <c r="G84" s="186">
        <v>602.74099999999999</v>
      </c>
      <c r="H84" s="74">
        <f t="shared" si="14"/>
        <v>4.0452087588308165</v>
      </c>
      <c r="J84" s="48">
        <f t="shared" si="15"/>
        <v>1.659093434062882</v>
      </c>
      <c r="K84" s="189">
        <f t="shared" si="16"/>
        <v>1.5216236616959131</v>
      </c>
      <c r="L84" s="67">
        <f t="shared" ref="L84:L86" si="19">(K84-J84)/J84</f>
        <v>-8.2858366831291178E-2</v>
      </c>
    </row>
    <row r="85" spans="1:12" ht="20.100000000000001" customHeight="1" x14ac:dyDescent="0.25">
      <c r="A85" s="45" t="s">
        <v>201</v>
      </c>
      <c r="B85" s="25">
        <v>460.28</v>
      </c>
      <c r="C85" s="186">
        <v>1054.3699999999999</v>
      </c>
      <c r="D85" s="67">
        <f t="shared" si="13"/>
        <v>1.2907143477883027</v>
      </c>
      <c r="F85" s="25">
        <v>143.05799999999999</v>
      </c>
      <c r="G85" s="186">
        <v>362.21400000000006</v>
      </c>
      <c r="H85" s="74">
        <f t="shared" si="14"/>
        <v>1.5319380950383765</v>
      </c>
      <c r="J85" s="48">
        <f t="shared" si="15"/>
        <v>3.1080646562961678</v>
      </c>
      <c r="K85" s="189">
        <f t="shared" si="16"/>
        <v>3.4353595037795093</v>
      </c>
      <c r="L85" s="67">
        <f t="shared" si="19"/>
        <v>0.10530503180502482</v>
      </c>
    </row>
    <row r="86" spans="1:12" ht="20.100000000000001" customHeight="1" x14ac:dyDescent="0.25">
      <c r="A86" s="45" t="s">
        <v>200</v>
      </c>
      <c r="B86" s="25">
        <v>1463.0299999999997</v>
      </c>
      <c r="C86" s="186">
        <v>1705.2100000000007</v>
      </c>
      <c r="D86" s="67">
        <f t="shared" si="13"/>
        <v>0.16553317430264658</v>
      </c>
      <c r="F86" s="25">
        <v>318.68199999999996</v>
      </c>
      <c r="G86" s="186">
        <v>344.50399999999996</v>
      </c>
      <c r="H86" s="74">
        <f t="shared" si="14"/>
        <v>8.1027481941245524E-2</v>
      </c>
      <c r="J86" s="48">
        <f t="shared" si="15"/>
        <v>2.178232845532901</v>
      </c>
      <c r="K86" s="189">
        <f t="shared" si="16"/>
        <v>2.0203024847379494</v>
      </c>
      <c r="L86" s="67">
        <f t="shared" si="19"/>
        <v>-7.250389283167484E-2</v>
      </c>
    </row>
    <row r="87" spans="1:12" ht="20.100000000000001" customHeight="1" x14ac:dyDescent="0.25">
      <c r="A87" s="45" t="s">
        <v>183</v>
      </c>
      <c r="B87" s="25">
        <v>547.67999999999995</v>
      </c>
      <c r="C87" s="186">
        <v>920.41999999999985</v>
      </c>
      <c r="D87" s="67">
        <f t="shared" si="13"/>
        <v>0.68057990067192509</v>
      </c>
      <c r="F87" s="25">
        <v>213.71800000000002</v>
      </c>
      <c r="G87" s="186">
        <v>329.63500000000005</v>
      </c>
      <c r="H87" s="74">
        <f t="shared" si="14"/>
        <v>0.54238295323744379</v>
      </c>
      <c r="J87" s="48">
        <f t="shared" si="15"/>
        <v>3.9022421852176459</v>
      </c>
      <c r="K87" s="189">
        <f t="shared" si="16"/>
        <v>3.5813541644032081</v>
      </c>
      <c r="L87" s="67">
        <f t="shared" ref="L87" si="20">(K87-J87)/J87</f>
        <v>-8.2231703103927259E-2</v>
      </c>
    </row>
    <row r="88" spans="1:12" ht="20.100000000000001" customHeight="1" x14ac:dyDescent="0.25">
      <c r="A88" s="45" t="s">
        <v>202</v>
      </c>
      <c r="B88" s="25">
        <v>110.75000000000001</v>
      </c>
      <c r="C88" s="186">
        <v>350.34</v>
      </c>
      <c r="D88" s="67">
        <f t="shared" si="13"/>
        <v>2.1633408577878099</v>
      </c>
      <c r="F88" s="25">
        <v>102.35</v>
      </c>
      <c r="G88" s="186">
        <v>240.35200000000003</v>
      </c>
      <c r="H88" s="74">
        <f t="shared" si="14"/>
        <v>1.3483341475329755</v>
      </c>
      <c r="J88" s="48">
        <f t="shared" si="15"/>
        <v>9.2415349887133171</v>
      </c>
      <c r="K88" s="189">
        <f t="shared" si="16"/>
        <v>6.860535479819605</v>
      </c>
      <c r="L88" s="67">
        <f t="shared" ref="L88:L94" si="21">(K88-J88)/J88</f>
        <v>-0.25764112907667674</v>
      </c>
    </row>
    <row r="89" spans="1:12" ht="20.100000000000001" customHeight="1" x14ac:dyDescent="0.25">
      <c r="A89" s="45" t="s">
        <v>213</v>
      </c>
      <c r="B89" s="25">
        <v>849.56999999999994</v>
      </c>
      <c r="C89" s="186">
        <v>868.29</v>
      </c>
      <c r="D89" s="67">
        <f t="shared" si="13"/>
        <v>2.2034676365690911E-2</v>
      </c>
      <c r="F89" s="25">
        <v>209.65899999999999</v>
      </c>
      <c r="G89" s="186">
        <v>228.58</v>
      </c>
      <c r="H89" s="74">
        <f t="shared" si="14"/>
        <v>9.0246543196333198E-2</v>
      </c>
      <c r="J89" s="48">
        <f t="shared" si="15"/>
        <v>2.4678248996551195</v>
      </c>
      <c r="K89" s="189">
        <f t="shared" si="16"/>
        <v>2.6325306061338956</v>
      </c>
      <c r="L89" s="67">
        <f t="shared" si="21"/>
        <v>6.674124509473657E-2</v>
      </c>
    </row>
    <row r="90" spans="1:12" ht="20.100000000000001" customHeight="1" x14ac:dyDescent="0.25">
      <c r="A90" s="45" t="s">
        <v>208</v>
      </c>
      <c r="B90" s="25">
        <v>961.67000000000007</v>
      </c>
      <c r="C90" s="186">
        <v>1416.66</v>
      </c>
      <c r="D90" s="67">
        <f t="shared" si="13"/>
        <v>0.47312487651689245</v>
      </c>
      <c r="F90" s="25">
        <v>151.34</v>
      </c>
      <c r="G90" s="186">
        <v>202.64300000000006</v>
      </c>
      <c r="H90" s="74">
        <f t="shared" si="14"/>
        <v>0.33899167437557853</v>
      </c>
      <c r="J90" s="48">
        <f t="shared" si="15"/>
        <v>1.5737207150061872</v>
      </c>
      <c r="K90" s="189">
        <f t="shared" si="16"/>
        <v>1.4304279078960374</v>
      </c>
      <c r="L90" s="67">
        <f t="shared" si="21"/>
        <v>-9.1053517783545493E-2</v>
      </c>
    </row>
    <row r="91" spans="1:12" ht="20.100000000000001" customHeight="1" x14ac:dyDescent="0.25">
      <c r="A91" s="45" t="s">
        <v>205</v>
      </c>
      <c r="B91" s="25">
        <v>206.27000000000004</v>
      </c>
      <c r="C91" s="186">
        <v>368.01999999999992</v>
      </c>
      <c r="D91" s="67">
        <f t="shared" si="13"/>
        <v>0.78416638386580628</v>
      </c>
      <c r="F91" s="25">
        <v>84.591999999999999</v>
      </c>
      <c r="G91" s="186">
        <v>183.12200000000001</v>
      </c>
      <c r="H91" s="74">
        <f t="shared" si="14"/>
        <v>1.1647673538868926</v>
      </c>
      <c r="J91" s="48">
        <f t="shared" si="15"/>
        <v>4.1010326271391859</v>
      </c>
      <c r="K91" s="189">
        <f t="shared" si="16"/>
        <v>4.9758708765827961</v>
      </c>
      <c r="L91" s="67">
        <f t="shared" si="21"/>
        <v>0.21332145559004811</v>
      </c>
    </row>
    <row r="92" spans="1:12" ht="20.100000000000001" customHeight="1" x14ac:dyDescent="0.25">
      <c r="A92" s="45" t="s">
        <v>206</v>
      </c>
      <c r="B92" s="25">
        <v>556.44000000000005</v>
      </c>
      <c r="C92" s="186">
        <v>545.15</v>
      </c>
      <c r="D92" s="67">
        <f t="shared" si="13"/>
        <v>-2.0289698799511317E-2</v>
      </c>
      <c r="F92" s="25">
        <v>204.93500000000003</v>
      </c>
      <c r="G92" s="186">
        <v>177.19800000000001</v>
      </c>
      <c r="H92" s="74">
        <f t="shared" si="14"/>
        <v>-0.13534535340473819</v>
      </c>
      <c r="J92" s="48">
        <f t="shared" si="15"/>
        <v>3.6829667169865576</v>
      </c>
      <c r="K92" s="189">
        <f t="shared" si="16"/>
        <v>3.2504448316976982</v>
      </c>
      <c r="L92" s="67">
        <f t="shared" si="21"/>
        <v>-0.11743844528759508</v>
      </c>
    </row>
    <row r="93" spans="1:12" ht="20.100000000000001" customHeight="1" x14ac:dyDescent="0.25">
      <c r="A93" s="45" t="s">
        <v>203</v>
      </c>
      <c r="B93" s="25">
        <v>391.41999999999996</v>
      </c>
      <c r="C93" s="186">
        <v>91.77</v>
      </c>
      <c r="D93" s="67">
        <f t="shared" si="13"/>
        <v>-0.76554596086045679</v>
      </c>
      <c r="F93" s="25">
        <v>720.00599999999997</v>
      </c>
      <c r="G93" s="186">
        <v>156.15600000000001</v>
      </c>
      <c r="H93" s="74">
        <f t="shared" si="14"/>
        <v>-0.7831184740127165</v>
      </c>
      <c r="J93" s="48">
        <f t="shared" si="15"/>
        <v>18.394716672627869</v>
      </c>
      <c r="K93" s="189">
        <f t="shared" si="16"/>
        <v>17.016018306636155</v>
      </c>
      <c r="L93" s="67">
        <f t="shared" si="21"/>
        <v>-7.4950780190231256E-2</v>
      </c>
    </row>
    <row r="94" spans="1:12" ht="20.100000000000001" customHeight="1" x14ac:dyDescent="0.25">
      <c r="A94" s="45" t="s">
        <v>214</v>
      </c>
      <c r="B94" s="25">
        <v>223.24</v>
      </c>
      <c r="C94" s="186">
        <v>468.98</v>
      </c>
      <c r="D94" s="67">
        <f t="shared" si="13"/>
        <v>1.1007883891775667</v>
      </c>
      <c r="F94" s="25">
        <v>52.5</v>
      </c>
      <c r="G94" s="186">
        <v>150.89500000000001</v>
      </c>
      <c r="H94" s="74">
        <f t="shared" si="14"/>
        <v>1.8741904761904764</v>
      </c>
      <c r="J94" s="48">
        <f t="shared" si="15"/>
        <v>2.3517290808098905</v>
      </c>
      <c r="K94" s="189">
        <f t="shared" si="16"/>
        <v>3.2175146061665743</v>
      </c>
      <c r="L94" s="67">
        <f t="shared" si="21"/>
        <v>0.36814849653452592</v>
      </c>
    </row>
    <row r="95" spans="1:12" ht="20.100000000000001" customHeight="1" thickBot="1" x14ac:dyDescent="0.3">
      <c r="A95" s="14" t="s">
        <v>17</v>
      </c>
      <c r="B95" s="25">
        <f>B96-SUM(B68:B94)</f>
        <v>8928.5699999997159</v>
      </c>
      <c r="C95" s="186">
        <f>C96-SUM(C68:C94)</f>
        <v>11055.350000000268</v>
      </c>
      <c r="D95" s="67">
        <f t="shared" si="13"/>
        <v>0.23819939811197308</v>
      </c>
      <c r="F95" s="25">
        <f>F96-SUM(F68:F94)</f>
        <v>1848.945000000007</v>
      </c>
      <c r="G95" s="186">
        <f>G96-SUM(G68:G94)</f>
        <v>2355.2679999999818</v>
      </c>
      <c r="H95" s="74">
        <f t="shared" si="14"/>
        <v>0.27384427335587208</v>
      </c>
      <c r="J95" s="48">
        <f t="shared" si="15"/>
        <v>2.0708187313310709</v>
      </c>
      <c r="K95" s="189">
        <f t="shared" si="16"/>
        <v>2.1304327768907587</v>
      </c>
      <c r="L95" s="67">
        <f>(K95-J95)/J95</f>
        <v>2.8787669658256097E-2</v>
      </c>
    </row>
    <row r="96" spans="1:12" ht="26.25" customHeight="1" thickBot="1" x14ac:dyDescent="0.3">
      <c r="A96" s="18" t="s">
        <v>18</v>
      </c>
      <c r="B96" s="23">
        <v>348456.57999999978</v>
      </c>
      <c r="C96" s="191">
        <v>366331.64000000019</v>
      </c>
      <c r="D96" s="72">
        <f t="shared" si="13"/>
        <v>5.1297811624049158E-2</v>
      </c>
      <c r="E96" s="2"/>
      <c r="F96" s="23">
        <v>73580.787999999986</v>
      </c>
      <c r="G96" s="191">
        <v>79726.156000000003</v>
      </c>
      <c r="H96" s="75">
        <f t="shared" si="14"/>
        <v>8.3518648916888719E-2</v>
      </c>
      <c r="I96" s="2"/>
      <c r="J96" s="44">
        <f t="shared" si="15"/>
        <v>2.1116199900716475</v>
      </c>
      <c r="K96" s="196">
        <f t="shared" si="16"/>
        <v>2.1763382491340351</v>
      </c>
      <c r="L96" s="72">
        <f>(K96-J96)/J96</f>
        <v>3.0648629661907918E-2</v>
      </c>
    </row>
  </sheetData>
  <mergeCells count="21">
    <mergeCell ref="A4:A6"/>
    <mergeCell ref="B4:C4"/>
    <mergeCell ref="J4:K4"/>
    <mergeCell ref="B5:C5"/>
    <mergeCell ref="F5:G5"/>
    <mergeCell ref="J5:K5"/>
    <mergeCell ref="F4:G4"/>
    <mergeCell ref="A36:A38"/>
    <mergeCell ref="B36:C36"/>
    <mergeCell ref="J36:K36"/>
    <mergeCell ref="B37:C37"/>
    <mergeCell ref="F37:G37"/>
    <mergeCell ref="J37:K37"/>
    <mergeCell ref="F36:G36"/>
    <mergeCell ref="A65:A67"/>
    <mergeCell ref="B65:C65"/>
    <mergeCell ref="J65:K65"/>
    <mergeCell ref="B66:C66"/>
    <mergeCell ref="F66:G66"/>
    <mergeCell ref="J66:K66"/>
    <mergeCell ref="F65:G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28:D30 H28:H31 H57:H61 D76:D86 I28:K31 I57:L61 I94 H84:H86 H95 L84:L86 L95 H88:H93 K94 L88:L9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H7:H33 D7:D33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H39:H62 D39:D62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D68:D96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H68:H96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>
    <pageSetUpPr fitToPage="1"/>
  </sheetPr>
  <dimension ref="A1:O19"/>
  <sheetViews>
    <sheetView showGridLines="0" workbookViewId="0">
      <selection activeCell="R11" sqref="R11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7" width="10.85546875" customWidth="1"/>
    <col min="8" max="8" width="2.140625" customWidth="1"/>
    <col min="11" max="11" width="10.85546875" customWidth="1"/>
    <col min="12" max="12" width="2" style="13" customWidth="1"/>
    <col min="13" max="14" width="9.140625" style="41"/>
    <col min="15" max="15" width="10.85546875" customWidth="1"/>
  </cols>
  <sheetData>
    <row r="1" spans="1:15" ht="15.75" x14ac:dyDescent="0.25">
      <c r="A1" s="36" t="s">
        <v>123</v>
      </c>
      <c r="B1" s="6"/>
    </row>
    <row r="3" spans="1:15" ht="15.75" thickBot="1" x14ac:dyDescent="0.3"/>
    <row r="4" spans="1:15" x14ac:dyDescent="0.25">
      <c r="A4" s="390" t="s">
        <v>16</v>
      </c>
      <c r="B4" s="406"/>
      <c r="C4" s="406"/>
      <c r="D4" s="406"/>
      <c r="E4" s="409" t="s">
        <v>1</v>
      </c>
      <c r="F4" s="405"/>
      <c r="G4" s="176" t="s">
        <v>0</v>
      </c>
      <c r="I4" s="403" t="s">
        <v>19</v>
      </c>
      <c r="J4" s="405"/>
      <c r="K4" s="176" t="s">
        <v>0</v>
      </c>
      <c r="L4"/>
      <c r="M4" s="401" t="s">
        <v>22</v>
      </c>
      <c r="N4" s="402"/>
      <c r="O4" s="176" t="s">
        <v>0</v>
      </c>
    </row>
    <row r="5" spans="1:15" x14ac:dyDescent="0.25">
      <c r="A5" s="407"/>
      <c r="B5" s="408"/>
      <c r="C5" s="408"/>
      <c r="D5" s="408"/>
      <c r="E5" s="410" t="s">
        <v>149</v>
      </c>
      <c r="F5" s="400"/>
      <c r="G5" s="177" t="s">
        <v>122</v>
      </c>
      <c r="I5" s="399" t="str">
        <f>E5</f>
        <v>jan-mar</v>
      </c>
      <c r="J5" s="400"/>
      <c r="K5" s="177" t="str">
        <f>G5</f>
        <v>2021/2020</v>
      </c>
      <c r="L5"/>
      <c r="M5" s="399" t="str">
        <f>E5</f>
        <v>jan-mar</v>
      </c>
      <c r="N5" s="400"/>
      <c r="O5" s="177" t="str">
        <f>K5</f>
        <v>2021/2020</v>
      </c>
    </row>
    <row r="6" spans="1:15" ht="15.75" thickBot="1" x14ac:dyDescent="0.3">
      <c r="A6" s="391"/>
      <c r="B6" s="412"/>
      <c r="C6" s="412"/>
      <c r="D6" s="412"/>
      <c r="E6" s="120">
        <v>2020</v>
      </c>
      <c r="F6" s="190">
        <v>2021</v>
      </c>
      <c r="G6" s="177" t="s">
        <v>1</v>
      </c>
      <c r="I6" s="326">
        <f>E6</f>
        <v>2020</v>
      </c>
      <c r="J6" s="184">
        <f>F6</f>
        <v>2021</v>
      </c>
      <c r="K6" s="316">
        <v>1000</v>
      </c>
      <c r="L6"/>
      <c r="M6" s="326">
        <f>E6</f>
        <v>2020</v>
      </c>
      <c r="N6" s="184">
        <f>F6</f>
        <v>2021</v>
      </c>
      <c r="O6" s="177"/>
    </row>
    <row r="7" spans="1:15" ht="24" customHeight="1" thickBot="1" x14ac:dyDescent="0.3">
      <c r="A7" s="18" t="s">
        <v>20</v>
      </c>
      <c r="B7" s="19"/>
      <c r="C7" s="19"/>
      <c r="D7" s="19"/>
      <c r="E7" s="23">
        <v>108074.24999999999</v>
      </c>
      <c r="F7" s="191">
        <v>120528.76000000001</v>
      </c>
      <c r="G7" s="214">
        <f t="shared" ref="G7:G18" si="0">(F7-E7)/E7</f>
        <v>0.11524030932437676</v>
      </c>
      <c r="H7" s="12"/>
      <c r="I7" s="23">
        <v>26842.355999999985</v>
      </c>
      <c r="J7" s="191">
        <v>31262.339000000022</v>
      </c>
      <c r="K7" s="214">
        <f t="shared" ref="K7:K18" si="1">(J7-I7)/I7</f>
        <v>0.16466449517322693</v>
      </c>
      <c r="L7" s="52"/>
      <c r="M7" s="246">
        <f t="shared" ref="M7:M18" si="2">(I7/E7)*10</f>
        <v>2.4836957924760048</v>
      </c>
      <c r="N7" s="247">
        <f t="shared" ref="N7:N18" si="3">(J7/F7)*10</f>
        <v>2.5937659194369891</v>
      </c>
      <c r="O7" s="70">
        <f>(N7-M7)/M7</f>
        <v>4.4317072684354392E-2</v>
      </c>
    </row>
    <row r="8" spans="1:15" s="9" customFormat="1" ht="24" customHeight="1" x14ac:dyDescent="0.25">
      <c r="A8" s="58"/>
      <c r="B8" s="232" t="s">
        <v>35</v>
      </c>
      <c r="C8" s="232"/>
      <c r="D8" s="233"/>
      <c r="E8" s="235">
        <v>91643.199999999983</v>
      </c>
      <c r="F8" s="236">
        <v>106068.86000000002</v>
      </c>
      <c r="G8" s="275">
        <f t="shared" si="0"/>
        <v>0.1574111336138419</v>
      </c>
      <c r="H8" s="5"/>
      <c r="I8" s="235">
        <v>24275.484999999986</v>
      </c>
      <c r="J8" s="236">
        <v>28833.255000000019</v>
      </c>
      <c r="K8" s="276">
        <f t="shared" si="1"/>
        <v>0.18775196458484911</v>
      </c>
      <c r="L8" s="57"/>
      <c r="M8" s="248">
        <f t="shared" si="2"/>
        <v>2.6489128489620608</v>
      </c>
      <c r="N8" s="249">
        <f t="shared" si="3"/>
        <v>2.7183524928994256</v>
      </c>
      <c r="O8" s="237">
        <f t="shared" ref="O8:O18" si="4">(N8-M8)/M8</f>
        <v>2.6214393563221128E-2</v>
      </c>
    </row>
    <row r="9" spans="1:15" ht="24" customHeight="1" x14ac:dyDescent="0.25">
      <c r="A9" s="14"/>
      <c r="B9" s="1" t="s">
        <v>39</v>
      </c>
      <c r="D9" s="1"/>
      <c r="E9" s="25">
        <v>16211.82</v>
      </c>
      <c r="F9" s="186">
        <v>13880.560000000001</v>
      </c>
      <c r="G9" s="237">
        <f t="shared" si="0"/>
        <v>-0.14380001751808238</v>
      </c>
      <c r="H9" s="1"/>
      <c r="I9" s="25">
        <v>2532.6260000000002</v>
      </c>
      <c r="J9" s="186">
        <v>2287.721</v>
      </c>
      <c r="K9" s="237">
        <f t="shared" si="1"/>
        <v>-9.6700025980938437E-2</v>
      </c>
      <c r="L9" s="8"/>
      <c r="M9" s="248">
        <f t="shared" si="2"/>
        <v>1.562209548341889</v>
      </c>
      <c r="N9" s="249">
        <f t="shared" si="3"/>
        <v>1.6481474810814547</v>
      </c>
      <c r="O9" s="237">
        <f t="shared" si="4"/>
        <v>5.5010502804043966E-2</v>
      </c>
    </row>
    <row r="10" spans="1:15" ht="24" customHeight="1" thickBot="1" x14ac:dyDescent="0.3">
      <c r="A10" s="14"/>
      <c r="B10" s="1" t="s">
        <v>38</v>
      </c>
      <c r="D10" s="1"/>
      <c r="E10" s="25">
        <v>219.23</v>
      </c>
      <c r="F10" s="186">
        <v>579.34000000000015</v>
      </c>
      <c r="G10" s="245">
        <f t="shared" si="0"/>
        <v>1.6426127810974782</v>
      </c>
      <c r="H10" s="1"/>
      <c r="I10" s="25">
        <v>34.245000000000005</v>
      </c>
      <c r="J10" s="186">
        <v>141.36300000000006</v>
      </c>
      <c r="K10" s="278">
        <f t="shared" si="1"/>
        <v>3.1279894875164267</v>
      </c>
      <c r="L10" s="8"/>
      <c r="M10" s="248">
        <f t="shared" si="2"/>
        <v>1.5620581124846056</v>
      </c>
      <c r="N10" s="249">
        <f t="shared" si="3"/>
        <v>2.4400697345254949</v>
      </c>
      <c r="O10" s="237">
        <f t="shared" si="4"/>
        <v>0.56208640064250004</v>
      </c>
    </row>
    <row r="11" spans="1:15" ht="24" customHeight="1" thickBot="1" x14ac:dyDescent="0.3">
      <c r="A11" s="18" t="s">
        <v>21</v>
      </c>
      <c r="B11" s="19"/>
      <c r="C11" s="19"/>
      <c r="D11" s="19"/>
      <c r="E11" s="23">
        <v>180712.17999999985</v>
      </c>
      <c r="F11" s="191">
        <v>200858.83</v>
      </c>
      <c r="G11" s="214">
        <f t="shared" si="0"/>
        <v>0.11148473777473193</v>
      </c>
      <c r="H11" s="12"/>
      <c r="I11" s="23">
        <v>54991.275999999998</v>
      </c>
      <c r="J11" s="191">
        <v>60376.719000000012</v>
      </c>
      <c r="K11" s="214">
        <f t="shared" si="1"/>
        <v>9.7932679358086069E-2</v>
      </c>
      <c r="L11" s="8"/>
      <c r="M11" s="250">
        <f t="shared" si="2"/>
        <v>3.0430309678074852</v>
      </c>
      <c r="N11" s="251">
        <f t="shared" si="3"/>
        <v>3.0059280440894742</v>
      </c>
      <c r="O11" s="72">
        <f t="shared" si="4"/>
        <v>-1.2192752591257305E-2</v>
      </c>
    </row>
    <row r="12" spans="1:15" s="9" customFormat="1" ht="24" customHeight="1" x14ac:dyDescent="0.25">
      <c r="A12" s="58"/>
      <c r="B12" s="5" t="s">
        <v>35</v>
      </c>
      <c r="C12" s="5"/>
      <c r="D12" s="5"/>
      <c r="E12" s="37">
        <v>168887.48999999985</v>
      </c>
      <c r="F12" s="187">
        <v>186000.71999999997</v>
      </c>
      <c r="G12" s="275">
        <f t="shared" si="0"/>
        <v>0.10132917482520548</v>
      </c>
      <c r="H12" s="5"/>
      <c r="I12" s="37">
        <v>53075.712</v>
      </c>
      <c r="J12" s="187">
        <v>57889.040000000008</v>
      </c>
      <c r="K12" s="275">
        <f t="shared" si="1"/>
        <v>9.0687959117722414E-2</v>
      </c>
      <c r="L12" s="57"/>
      <c r="M12" s="248">
        <f t="shared" si="2"/>
        <v>3.1426668724841638</v>
      </c>
      <c r="N12" s="249">
        <f t="shared" si="3"/>
        <v>3.1123019308742474</v>
      </c>
      <c r="O12" s="237">
        <f t="shared" si="4"/>
        <v>-9.662157282968379E-3</v>
      </c>
    </row>
    <row r="13" spans="1:15" ht="24" customHeight="1" x14ac:dyDescent="0.25">
      <c r="A13" s="14"/>
      <c r="B13" s="5" t="s">
        <v>39</v>
      </c>
      <c r="D13" s="5"/>
      <c r="E13" s="213">
        <v>10069.460000000001</v>
      </c>
      <c r="F13" s="211">
        <v>14110.319999999996</v>
      </c>
      <c r="G13" s="237">
        <f t="shared" si="0"/>
        <v>0.40129858006288271</v>
      </c>
      <c r="H13" s="238"/>
      <c r="I13" s="213">
        <v>1688.5960000000005</v>
      </c>
      <c r="J13" s="211">
        <v>2374.3930000000009</v>
      </c>
      <c r="K13" s="237">
        <f t="shared" si="1"/>
        <v>0.40613444542092975</v>
      </c>
      <c r="L13" s="239"/>
      <c r="M13" s="248">
        <f t="shared" si="2"/>
        <v>1.6769479197494208</v>
      </c>
      <c r="N13" s="249">
        <f t="shared" si="3"/>
        <v>1.6827350478231549</v>
      </c>
      <c r="O13" s="237">
        <f t="shared" si="4"/>
        <v>3.4509885522257572E-3</v>
      </c>
    </row>
    <row r="14" spans="1:15" ht="24" customHeight="1" thickBot="1" x14ac:dyDescent="0.3">
      <c r="A14" s="14"/>
      <c r="B14" s="1" t="s">
        <v>38</v>
      </c>
      <c r="D14" s="1"/>
      <c r="E14" s="213">
        <v>1755.23</v>
      </c>
      <c r="F14" s="211">
        <v>747.79</v>
      </c>
      <c r="G14" s="245">
        <f t="shared" si="0"/>
        <v>-0.5739646655993802</v>
      </c>
      <c r="H14" s="238"/>
      <c r="I14" s="213">
        <v>226.96800000000002</v>
      </c>
      <c r="J14" s="211">
        <v>113.286</v>
      </c>
      <c r="K14" s="278">
        <f t="shared" si="1"/>
        <v>-0.50087236967325799</v>
      </c>
      <c r="L14" s="239"/>
      <c r="M14" s="248">
        <f t="shared" si="2"/>
        <v>1.293095491758915</v>
      </c>
      <c r="N14" s="249">
        <f t="shared" si="3"/>
        <v>1.5149440350900656</v>
      </c>
      <c r="O14" s="237">
        <f t="shared" si="4"/>
        <v>0.17156392914910265</v>
      </c>
    </row>
    <row r="15" spans="1:15" ht="24" customHeight="1" thickBot="1" x14ac:dyDescent="0.3">
      <c r="A15" s="18" t="s">
        <v>12</v>
      </c>
      <c r="B15" s="19"/>
      <c r="C15" s="19"/>
      <c r="D15" s="19"/>
      <c r="E15" s="23">
        <v>288786.42999999982</v>
      </c>
      <c r="F15" s="191">
        <v>321387.58999999997</v>
      </c>
      <c r="G15" s="214">
        <f t="shared" si="0"/>
        <v>0.11289020747962489</v>
      </c>
      <c r="H15" s="12"/>
      <c r="I15" s="23">
        <v>81833.631999999983</v>
      </c>
      <c r="J15" s="191">
        <v>91639.058000000019</v>
      </c>
      <c r="K15" s="214">
        <f t="shared" si="1"/>
        <v>0.11982146900188956</v>
      </c>
      <c r="L15" s="8"/>
      <c r="M15" s="250">
        <f t="shared" si="2"/>
        <v>2.8337076641724486</v>
      </c>
      <c r="N15" s="251">
        <f t="shared" si="3"/>
        <v>2.8513564571674976</v>
      </c>
      <c r="O15" s="72">
        <f t="shared" si="4"/>
        <v>6.2281629182109697E-3</v>
      </c>
    </row>
    <row r="16" spans="1:15" s="53" customFormat="1" ht="24" customHeight="1" x14ac:dyDescent="0.25">
      <c r="A16" s="234"/>
      <c r="B16" s="232" t="s">
        <v>35</v>
      </c>
      <c r="C16" s="232"/>
      <c r="D16" s="233"/>
      <c r="E16" s="235">
        <f>E8+E12</f>
        <v>260530.68999999983</v>
      </c>
      <c r="F16" s="236">
        <f t="shared" ref="F16:F17" si="5">F8+F12</f>
        <v>292069.57999999996</v>
      </c>
      <c r="G16" s="276">
        <f t="shared" si="0"/>
        <v>0.12105633313296085</v>
      </c>
      <c r="H16" s="5"/>
      <c r="I16" s="235">
        <f t="shared" ref="I16:J18" si="6">I8+I12</f>
        <v>77351.196999999986</v>
      </c>
      <c r="J16" s="236">
        <f t="shared" si="6"/>
        <v>86722.295000000027</v>
      </c>
      <c r="K16" s="276">
        <f t="shared" si="1"/>
        <v>0.12115000625006545</v>
      </c>
      <c r="L16" s="57"/>
      <c r="M16" s="248">
        <f t="shared" si="2"/>
        <v>2.9689859954694797</v>
      </c>
      <c r="N16" s="249">
        <f t="shared" si="3"/>
        <v>2.9692340777153179</v>
      </c>
      <c r="O16" s="237">
        <f t="shared" si="4"/>
        <v>8.3557903680491169E-5</v>
      </c>
    </row>
    <row r="17" spans="1:15" ht="24" customHeight="1" x14ac:dyDescent="0.25">
      <c r="A17" s="14"/>
      <c r="B17" s="5" t="s">
        <v>39</v>
      </c>
      <c r="C17" s="5"/>
      <c r="D17" s="240"/>
      <c r="E17" s="213">
        <f>E9+E13</f>
        <v>26281.279999999999</v>
      </c>
      <c r="F17" s="211">
        <f t="shared" si="5"/>
        <v>27990.879999999997</v>
      </c>
      <c r="G17" s="237">
        <f t="shared" si="0"/>
        <v>6.5050104104518447E-2</v>
      </c>
      <c r="H17" s="238"/>
      <c r="I17" s="213">
        <f t="shared" si="6"/>
        <v>4221.2220000000007</v>
      </c>
      <c r="J17" s="211">
        <f t="shared" si="6"/>
        <v>4662.1140000000014</v>
      </c>
      <c r="K17" s="237">
        <f t="shared" si="1"/>
        <v>0.10444653230746942</v>
      </c>
      <c r="L17" s="239"/>
      <c r="M17" s="248">
        <f t="shared" si="2"/>
        <v>1.6061706279146224</v>
      </c>
      <c r="N17" s="249">
        <f t="shared" si="3"/>
        <v>1.6655832185340373</v>
      </c>
      <c r="O17" s="237">
        <f t="shared" si="4"/>
        <v>3.6990211118823356E-2</v>
      </c>
    </row>
    <row r="18" spans="1:15" ht="24" customHeight="1" thickBot="1" x14ac:dyDescent="0.3">
      <c r="A18" s="15"/>
      <c r="B18" s="241" t="s">
        <v>38</v>
      </c>
      <c r="C18" s="241"/>
      <c r="D18" s="242"/>
      <c r="E18" s="243">
        <f>E10+E14</f>
        <v>1974.46</v>
      </c>
      <c r="F18" s="244">
        <f>F10+F14</f>
        <v>1327.13</v>
      </c>
      <c r="G18" s="277">
        <f t="shared" si="0"/>
        <v>-0.32785166577190722</v>
      </c>
      <c r="H18" s="238"/>
      <c r="I18" s="243">
        <f t="shared" si="6"/>
        <v>261.21300000000002</v>
      </c>
      <c r="J18" s="244">
        <f t="shared" si="6"/>
        <v>254.64900000000006</v>
      </c>
      <c r="K18" s="277">
        <f t="shared" si="1"/>
        <v>-2.512891777974283E-2</v>
      </c>
      <c r="L18" s="239"/>
      <c r="M18" s="252">
        <f t="shared" si="2"/>
        <v>1.322959188841506</v>
      </c>
      <c r="N18" s="253">
        <f t="shared" si="3"/>
        <v>1.9187946923059538</v>
      </c>
      <c r="O18" s="245">
        <f t="shared" si="4"/>
        <v>0.4503808647235833</v>
      </c>
    </row>
    <row r="19" spans="1:15" ht="6.75" customHeight="1" x14ac:dyDescent="0.25">
      <c r="M19" s="254"/>
      <c r="N19" s="254"/>
    </row>
  </sheetData>
  <mergeCells count="7">
    <mergeCell ref="M5:N5"/>
    <mergeCell ref="A4:D6"/>
    <mergeCell ref="E4:F4"/>
    <mergeCell ref="I4:J4"/>
    <mergeCell ref="M4:N4"/>
    <mergeCell ref="E5:F5"/>
    <mergeCell ref="I5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G7:G18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>
    <pageSetUpPr fitToPage="1"/>
  </sheetPr>
  <dimension ref="A1:L96"/>
  <sheetViews>
    <sheetView showGridLines="0" workbookViewId="0">
      <selection activeCell="G7" sqref="G7"/>
    </sheetView>
  </sheetViews>
  <sheetFormatPr defaultRowHeight="15" x14ac:dyDescent="0.25"/>
  <cols>
    <col min="1" max="1" width="29.710937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2" ht="15.75" x14ac:dyDescent="0.25">
      <c r="A1" s="6" t="s">
        <v>125</v>
      </c>
    </row>
    <row r="3" spans="1:12" ht="8.25" customHeight="1" thickBot="1" x14ac:dyDescent="0.3"/>
    <row r="4" spans="1:12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2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D5</f>
        <v>2021/2020</v>
      </c>
    </row>
    <row r="6" spans="1:12" ht="19.5" customHeight="1" thickBot="1" x14ac:dyDescent="0.3">
      <c r="A6" s="415"/>
      <c r="B6" s="120"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2" ht="20.100000000000001" customHeight="1" x14ac:dyDescent="0.25">
      <c r="A7" s="14" t="s">
        <v>161</v>
      </c>
      <c r="B7" s="46">
        <v>49938.13</v>
      </c>
      <c r="C7" s="193">
        <v>47981.98000000001</v>
      </c>
      <c r="D7" s="67">
        <f t="shared" ref="D7:D33" si="0">(C7-B7)/B7</f>
        <v>-3.9171470777940365E-2</v>
      </c>
      <c r="F7" s="46">
        <v>14099.346000000001</v>
      </c>
      <c r="G7" s="193">
        <v>13318.692000000001</v>
      </c>
      <c r="H7" s="67">
        <f t="shared" ref="H7:H33" si="1">(G7-F7)/F7</f>
        <v>-5.5368100052300327E-2</v>
      </c>
      <c r="J7" s="40">
        <f t="shared" ref="J7:J33" si="2">(F7/B7)*10</f>
        <v>2.8233628291648087</v>
      </c>
      <c r="K7" s="198">
        <f t="shared" ref="K7:K33" si="3">(G7/C7)*10</f>
        <v>2.7757695701594636</v>
      </c>
      <c r="L7" s="76">
        <f>(K7-J7)/J7</f>
        <v>-1.6856940423567147E-2</v>
      </c>
    </row>
    <row r="8" spans="1:12" ht="20.100000000000001" customHeight="1" x14ac:dyDescent="0.25">
      <c r="A8" s="14" t="s">
        <v>162</v>
      </c>
      <c r="B8" s="25">
        <v>30344.459999999992</v>
      </c>
      <c r="C8" s="186">
        <v>41630.869999999995</v>
      </c>
      <c r="D8" s="67">
        <f t="shared" si="0"/>
        <v>0.37194301694609183</v>
      </c>
      <c r="F8" s="25">
        <v>8984.5779999999977</v>
      </c>
      <c r="G8" s="186">
        <v>12776.825999999994</v>
      </c>
      <c r="H8" s="67">
        <f t="shared" si="1"/>
        <v>0.42208415353509054</v>
      </c>
      <c r="J8" s="40">
        <f t="shared" si="2"/>
        <v>2.9608627077232552</v>
      </c>
      <c r="K8" s="199">
        <f t="shared" si="3"/>
        <v>3.0690749436656004</v>
      </c>
      <c r="L8" s="67">
        <f t="shared" ref="L8:L71" si="4">(K8-J8)/J8</f>
        <v>3.6547535844900628E-2</v>
      </c>
    </row>
    <row r="9" spans="1:12" ht="20.100000000000001" customHeight="1" x14ac:dyDescent="0.25">
      <c r="A9" s="14" t="s">
        <v>167</v>
      </c>
      <c r="B9" s="25">
        <v>24100.080000000002</v>
      </c>
      <c r="C9" s="186">
        <v>23144.910000000003</v>
      </c>
      <c r="D9" s="67">
        <f t="shared" si="0"/>
        <v>-3.9633478395092389E-2</v>
      </c>
      <c r="F9" s="25">
        <v>8348.3950000000004</v>
      </c>
      <c r="G9" s="186">
        <v>7672.402</v>
      </c>
      <c r="H9" s="67">
        <f t="shared" si="1"/>
        <v>-8.0972809743669341E-2</v>
      </c>
      <c r="J9" s="40">
        <f t="shared" si="2"/>
        <v>3.4640528164221864</v>
      </c>
      <c r="K9" s="199">
        <f t="shared" si="3"/>
        <v>3.3149413845203974</v>
      </c>
      <c r="L9" s="67">
        <f t="shared" si="4"/>
        <v>-4.3045369052945703E-2</v>
      </c>
    </row>
    <row r="10" spans="1:12" ht="20.100000000000001" customHeight="1" x14ac:dyDescent="0.25">
      <c r="A10" s="14" t="s">
        <v>163</v>
      </c>
      <c r="B10" s="25">
        <v>24049.599999999995</v>
      </c>
      <c r="C10" s="186">
        <v>27418.99</v>
      </c>
      <c r="D10" s="67">
        <f t="shared" si="0"/>
        <v>0.14010170647328885</v>
      </c>
      <c r="F10" s="25">
        <v>5905.3990000000013</v>
      </c>
      <c r="G10" s="186">
        <v>7124.4280000000008</v>
      </c>
      <c r="H10" s="67">
        <f t="shared" si="1"/>
        <v>0.20642618729064696</v>
      </c>
      <c r="J10" s="40">
        <f t="shared" si="2"/>
        <v>2.4555081997205788</v>
      </c>
      <c r="K10" s="199">
        <f t="shared" si="3"/>
        <v>2.5983553734109099</v>
      </c>
      <c r="L10" s="67">
        <f t="shared" si="4"/>
        <v>5.8174179058569739E-2</v>
      </c>
    </row>
    <row r="11" spans="1:12" ht="20.100000000000001" customHeight="1" x14ac:dyDescent="0.25">
      <c r="A11" s="14" t="s">
        <v>164</v>
      </c>
      <c r="B11" s="25">
        <v>16080.369999999997</v>
      </c>
      <c r="C11" s="186">
        <v>24304.269999999997</v>
      </c>
      <c r="D11" s="67">
        <f t="shared" si="0"/>
        <v>0.51142479930499118</v>
      </c>
      <c r="F11" s="25">
        <v>4226.630000000001</v>
      </c>
      <c r="G11" s="186">
        <v>6535.4070000000002</v>
      </c>
      <c r="H11" s="67">
        <f t="shared" si="1"/>
        <v>0.5462453538634795</v>
      </c>
      <c r="J11" s="40">
        <f t="shared" si="2"/>
        <v>2.6284407634898961</v>
      </c>
      <c r="K11" s="199">
        <f t="shared" si="3"/>
        <v>2.6889953905219128</v>
      </c>
      <c r="L11" s="67">
        <f t="shared" si="4"/>
        <v>2.3038231590814213E-2</v>
      </c>
    </row>
    <row r="12" spans="1:12" ht="20.100000000000001" customHeight="1" x14ac:dyDescent="0.25">
      <c r="A12" s="14" t="s">
        <v>168</v>
      </c>
      <c r="B12" s="25">
        <v>17147.560000000001</v>
      </c>
      <c r="C12" s="186">
        <v>16351.250000000005</v>
      </c>
      <c r="D12" s="67">
        <f t="shared" si="0"/>
        <v>-4.6438676989612272E-2</v>
      </c>
      <c r="F12" s="25">
        <v>6075.2200000000021</v>
      </c>
      <c r="G12" s="186">
        <v>5844.8110000000006</v>
      </c>
      <c r="H12" s="67">
        <f t="shared" si="1"/>
        <v>-3.7926033954326165E-2</v>
      </c>
      <c r="J12" s="40">
        <f t="shared" si="2"/>
        <v>3.5429063960120284</v>
      </c>
      <c r="K12" s="199">
        <f t="shared" si="3"/>
        <v>3.574534668603317</v>
      </c>
      <c r="L12" s="67">
        <f t="shared" si="4"/>
        <v>8.9272108986255191E-3</v>
      </c>
    </row>
    <row r="13" spans="1:12" ht="20.100000000000001" customHeight="1" x14ac:dyDescent="0.25">
      <c r="A13" s="14" t="s">
        <v>170</v>
      </c>
      <c r="B13" s="25">
        <v>16431.329999999998</v>
      </c>
      <c r="C13" s="186">
        <v>22650.559999999998</v>
      </c>
      <c r="D13" s="67">
        <f t="shared" si="0"/>
        <v>0.37849827129027291</v>
      </c>
      <c r="F13" s="25">
        <v>3829.87</v>
      </c>
      <c r="G13" s="186">
        <v>5559.7190000000001</v>
      </c>
      <c r="H13" s="67">
        <f t="shared" si="1"/>
        <v>0.45167303328833619</v>
      </c>
      <c r="J13" s="40">
        <f t="shared" si="2"/>
        <v>2.33083383998739</v>
      </c>
      <c r="K13" s="199">
        <f t="shared" si="3"/>
        <v>2.454561388327706</v>
      </c>
      <c r="L13" s="67">
        <f t="shared" si="4"/>
        <v>5.3082955214424611E-2</v>
      </c>
    </row>
    <row r="14" spans="1:12" ht="20.100000000000001" customHeight="1" x14ac:dyDescent="0.25">
      <c r="A14" s="14" t="s">
        <v>160</v>
      </c>
      <c r="B14" s="25">
        <v>25302.149999999994</v>
      </c>
      <c r="C14" s="186">
        <v>23672.540000000005</v>
      </c>
      <c r="D14" s="67">
        <f t="shared" si="0"/>
        <v>-6.4405989214354906E-2</v>
      </c>
      <c r="F14" s="25">
        <v>4961.1720000000005</v>
      </c>
      <c r="G14" s="186">
        <v>4821.0900000000011</v>
      </c>
      <c r="H14" s="67">
        <f t="shared" si="1"/>
        <v>-2.8235666894838439E-2</v>
      </c>
      <c r="J14" s="40">
        <f t="shared" si="2"/>
        <v>1.9607709226291052</v>
      </c>
      <c r="K14" s="199">
        <f t="shared" si="3"/>
        <v>2.0365748669133095</v>
      </c>
      <c r="L14" s="67">
        <f t="shared" si="4"/>
        <v>3.8660275613717432E-2</v>
      </c>
    </row>
    <row r="15" spans="1:12" ht="20.100000000000001" customHeight="1" x14ac:dyDescent="0.25">
      <c r="A15" s="14" t="s">
        <v>169</v>
      </c>
      <c r="B15" s="25">
        <v>14661.3</v>
      </c>
      <c r="C15" s="186">
        <v>16922.390000000003</v>
      </c>
      <c r="D15" s="67">
        <f t="shared" si="0"/>
        <v>0.15422165837954369</v>
      </c>
      <c r="F15" s="25">
        <v>3720.5090000000005</v>
      </c>
      <c r="G15" s="186">
        <v>4204.1389999999992</v>
      </c>
      <c r="H15" s="67">
        <f t="shared" si="1"/>
        <v>0.12999027821193249</v>
      </c>
      <c r="J15" s="40">
        <f t="shared" si="2"/>
        <v>2.5376392270808186</v>
      </c>
      <c r="K15" s="199">
        <f t="shared" si="3"/>
        <v>2.484364797171084</v>
      </c>
      <c r="L15" s="67">
        <f t="shared" si="4"/>
        <v>-2.0993697347206811E-2</v>
      </c>
    </row>
    <row r="16" spans="1:12" ht="20.100000000000001" customHeight="1" x14ac:dyDescent="0.25">
      <c r="A16" s="14" t="s">
        <v>176</v>
      </c>
      <c r="B16" s="25">
        <v>7495.71</v>
      </c>
      <c r="C16" s="186">
        <v>10621.52</v>
      </c>
      <c r="D16" s="67">
        <f t="shared" si="0"/>
        <v>0.41701319821604632</v>
      </c>
      <c r="F16" s="25">
        <v>1874.6950000000002</v>
      </c>
      <c r="G16" s="186">
        <v>2589.9240000000004</v>
      </c>
      <c r="H16" s="67">
        <f t="shared" si="1"/>
        <v>0.38151752685103457</v>
      </c>
      <c r="J16" s="40">
        <f t="shared" si="2"/>
        <v>2.5010239190150103</v>
      </c>
      <c r="K16" s="199">
        <f t="shared" si="3"/>
        <v>2.4383741686688913</v>
      </c>
      <c r="L16" s="67">
        <f t="shared" si="4"/>
        <v>-2.5049640617108775E-2</v>
      </c>
    </row>
    <row r="17" spans="1:12" ht="20.100000000000001" customHeight="1" x14ac:dyDescent="0.25">
      <c r="A17" s="14" t="s">
        <v>166</v>
      </c>
      <c r="B17" s="25">
        <v>6481.5600000000013</v>
      </c>
      <c r="C17" s="186">
        <v>6752.6399999999994</v>
      </c>
      <c r="D17" s="67">
        <f t="shared" si="0"/>
        <v>4.1823264769592208E-2</v>
      </c>
      <c r="F17" s="25">
        <v>1986.22</v>
      </c>
      <c r="G17" s="186">
        <v>2143.0530000000003</v>
      </c>
      <c r="H17" s="67">
        <f t="shared" si="1"/>
        <v>7.8960538107561248E-2</v>
      </c>
      <c r="J17" s="40">
        <f t="shared" si="2"/>
        <v>3.064416591067582</v>
      </c>
      <c r="K17" s="199">
        <f t="shared" si="3"/>
        <v>3.1736520827409729</v>
      </c>
      <c r="L17" s="67">
        <f t="shared" si="4"/>
        <v>3.5646423528641509E-2</v>
      </c>
    </row>
    <row r="18" spans="1:12" ht="20.100000000000001" customHeight="1" x14ac:dyDescent="0.25">
      <c r="A18" s="14" t="s">
        <v>173</v>
      </c>
      <c r="B18" s="25">
        <v>4706.0400000000009</v>
      </c>
      <c r="C18" s="186">
        <v>6090.99</v>
      </c>
      <c r="D18" s="67">
        <f t="shared" si="0"/>
        <v>0.29429201621745643</v>
      </c>
      <c r="F18" s="25">
        <v>1688.4800000000002</v>
      </c>
      <c r="G18" s="186">
        <v>2125.9340000000007</v>
      </c>
      <c r="H18" s="67">
        <f t="shared" si="1"/>
        <v>0.25908154079408718</v>
      </c>
      <c r="J18" s="40">
        <f t="shared" si="2"/>
        <v>3.5878998053565203</v>
      </c>
      <c r="K18" s="199">
        <f t="shared" si="3"/>
        <v>3.4902930393909704</v>
      </c>
      <c r="L18" s="67">
        <f t="shared" si="4"/>
        <v>-2.7204429125871597E-2</v>
      </c>
    </row>
    <row r="19" spans="1:12" ht="20.100000000000001" customHeight="1" x14ac:dyDescent="0.25">
      <c r="A19" s="14" t="s">
        <v>165</v>
      </c>
      <c r="B19" s="25">
        <v>4769.4999999999991</v>
      </c>
      <c r="C19" s="186">
        <v>6923.65</v>
      </c>
      <c r="D19" s="67">
        <f t="shared" si="0"/>
        <v>0.45165111646923178</v>
      </c>
      <c r="F19" s="25">
        <v>1250.4089999999999</v>
      </c>
      <c r="G19" s="186">
        <v>2066.3039999999996</v>
      </c>
      <c r="H19" s="67">
        <f t="shared" si="1"/>
        <v>0.65250250118161324</v>
      </c>
      <c r="J19" s="40">
        <f t="shared" si="2"/>
        <v>2.6216773246671559</v>
      </c>
      <c r="K19" s="199">
        <f t="shared" si="3"/>
        <v>2.984414290150426</v>
      </c>
      <c r="L19" s="67">
        <f t="shared" si="4"/>
        <v>0.13836064494676997</v>
      </c>
    </row>
    <row r="20" spans="1:12" ht="20.100000000000001" customHeight="1" x14ac:dyDescent="0.25">
      <c r="A20" s="14" t="s">
        <v>177</v>
      </c>
      <c r="B20" s="25">
        <v>4650.6000000000004</v>
      </c>
      <c r="C20" s="186">
        <v>4519.3899999999994</v>
      </c>
      <c r="D20" s="67">
        <f t="shared" si="0"/>
        <v>-2.821356384122499E-2</v>
      </c>
      <c r="F20" s="25">
        <v>1515.806</v>
      </c>
      <c r="G20" s="186">
        <v>1622.6690000000003</v>
      </c>
      <c r="H20" s="67">
        <f t="shared" si="1"/>
        <v>7.0499127197016162E-2</v>
      </c>
      <c r="J20" s="40">
        <f t="shared" si="2"/>
        <v>3.2593772846514426</v>
      </c>
      <c r="K20" s="199">
        <f t="shared" si="3"/>
        <v>3.5904602169761861</v>
      </c>
      <c r="L20" s="67">
        <f t="shared" si="4"/>
        <v>0.1015785849290379</v>
      </c>
    </row>
    <row r="21" spans="1:12" ht="20.100000000000001" customHeight="1" x14ac:dyDescent="0.25">
      <c r="A21" s="14" t="s">
        <v>171</v>
      </c>
      <c r="B21" s="25">
        <v>9344.0200000000023</v>
      </c>
      <c r="C21" s="186">
        <v>4932.16</v>
      </c>
      <c r="D21" s="67">
        <f t="shared" si="0"/>
        <v>-0.47215866404395551</v>
      </c>
      <c r="F21" s="25">
        <v>3231.317</v>
      </c>
      <c r="G21" s="186">
        <v>1520.1080000000004</v>
      </c>
      <c r="H21" s="67">
        <f t="shared" si="1"/>
        <v>-0.52957014121486679</v>
      </c>
      <c r="J21" s="40">
        <f t="shared" si="2"/>
        <v>3.4581657573506899</v>
      </c>
      <c r="K21" s="199">
        <f t="shared" si="3"/>
        <v>3.0820330240705909</v>
      </c>
      <c r="L21" s="67">
        <f t="shared" si="4"/>
        <v>-0.10876654263335697</v>
      </c>
    </row>
    <row r="22" spans="1:12" ht="20.100000000000001" customHeight="1" x14ac:dyDescent="0.25">
      <c r="A22" s="14" t="s">
        <v>180</v>
      </c>
      <c r="B22" s="25">
        <v>1437.3600000000001</v>
      </c>
      <c r="C22" s="186">
        <v>2575.4899999999993</v>
      </c>
      <c r="D22" s="67">
        <f t="shared" si="0"/>
        <v>0.79181972505148268</v>
      </c>
      <c r="F22" s="25">
        <v>536.24399999999991</v>
      </c>
      <c r="G22" s="186">
        <v>1412.8019999999999</v>
      </c>
      <c r="H22" s="67">
        <f t="shared" si="1"/>
        <v>1.6346252825206438</v>
      </c>
      <c r="J22" s="40">
        <f t="shared" si="2"/>
        <v>3.7307563867089657</v>
      </c>
      <c r="K22" s="199">
        <f t="shared" si="3"/>
        <v>5.4855658534880742</v>
      </c>
      <c r="L22" s="67">
        <f t="shared" si="4"/>
        <v>0.4703629197099865</v>
      </c>
    </row>
    <row r="23" spans="1:12" ht="20.100000000000001" customHeight="1" x14ac:dyDescent="0.25">
      <c r="A23" s="14" t="s">
        <v>181</v>
      </c>
      <c r="B23" s="25">
        <v>3701.01</v>
      </c>
      <c r="C23" s="186">
        <v>3845.67</v>
      </c>
      <c r="D23" s="67">
        <f t="shared" si="0"/>
        <v>3.9086627704329316E-2</v>
      </c>
      <c r="F23" s="25">
        <v>1137.5070000000003</v>
      </c>
      <c r="G23" s="186">
        <v>1111.325</v>
      </c>
      <c r="H23" s="67">
        <f t="shared" si="1"/>
        <v>-2.3017001214058672E-2</v>
      </c>
      <c r="J23" s="40">
        <f t="shared" si="2"/>
        <v>3.0735042596480429</v>
      </c>
      <c r="K23" s="199">
        <f t="shared" si="3"/>
        <v>2.8898085379140697</v>
      </c>
      <c r="L23" s="67">
        <f t="shared" si="4"/>
        <v>-5.9767518186231113E-2</v>
      </c>
    </row>
    <row r="24" spans="1:12" ht="20.100000000000001" customHeight="1" x14ac:dyDescent="0.25">
      <c r="A24" s="14" t="s">
        <v>172</v>
      </c>
      <c r="B24" s="25">
        <v>3035.8200000000006</v>
      </c>
      <c r="C24" s="186">
        <v>3237.0199999999995</v>
      </c>
      <c r="D24" s="67">
        <f t="shared" si="0"/>
        <v>6.6275339117602125E-2</v>
      </c>
      <c r="F24" s="25">
        <v>1154.2830000000001</v>
      </c>
      <c r="G24" s="186">
        <v>1057.3120000000001</v>
      </c>
      <c r="H24" s="67">
        <f t="shared" si="1"/>
        <v>-8.4009727250596244E-2</v>
      </c>
      <c r="J24" s="40">
        <f t="shared" si="2"/>
        <v>3.8022115935727414</v>
      </c>
      <c r="K24" s="199">
        <f t="shared" si="3"/>
        <v>3.2663128432941417</v>
      </c>
      <c r="L24" s="67">
        <f t="shared" si="4"/>
        <v>-0.14094395777038893</v>
      </c>
    </row>
    <row r="25" spans="1:12" ht="20.100000000000001" customHeight="1" x14ac:dyDescent="0.25">
      <c r="A25" s="14" t="s">
        <v>178</v>
      </c>
      <c r="B25" s="25">
        <v>3204.97</v>
      </c>
      <c r="C25" s="186">
        <v>3216.0899999999997</v>
      </c>
      <c r="D25" s="67">
        <f t="shared" si="0"/>
        <v>3.4696112600117604E-3</v>
      </c>
      <c r="F25" s="25">
        <v>589.34399999999994</v>
      </c>
      <c r="G25" s="186">
        <v>723.86699999999996</v>
      </c>
      <c r="H25" s="67">
        <f t="shared" si="1"/>
        <v>0.2282588776673726</v>
      </c>
      <c r="J25" s="40">
        <f t="shared" si="2"/>
        <v>1.838844045342078</v>
      </c>
      <c r="K25" s="199">
        <f t="shared" si="3"/>
        <v>2.2507672359915301</v>
      </c>
      <c r="L25" s="67">
        <f t="shared" si="4"/>
        <v>0.22401203173965872</v>
      </c>
    </row>
    <row r="26" spans="1:12" ht="20.100000000000001" customHeight="1" x14ac:dyDescent="0.25">
      <c r="A26" s="14" t="s">
        <v>174</v>
      </c>
      <c r="B26" s="25">
        <v>1898.1000000000001</v>
      </c>
      <c r="C26" s="186">
        <v>1887.9999999999995</v>
      </c>
      <c r="D26" s="67">
        <f t="shared" si="0"/>
        <v>-5.32111058426879E-3</v>
      </c>
      <c r="F26" s="25">
        <v>706.85900000000004</v>
      </c>
      <c r="G26" s="186">
        <v>630.69899999999984</v>
      </c>
      <c r="H26" s="67">
        <f t="shared" si="1"/>
        <v>-0.10774426017069909</v>
      </c>
      <c r="J26" s="40">
        <f t="shared" si="2"/>
        <v>3.7240345608766661</v>
      </c>
      <c r="K26" s="199">
        <f t="shared" si="3"/>
        <v>3.3405667372881354</v>
      </c>
      <c r="L26" s="67">
        <f t="shared" si="4"/>
        <v>-0.10297107003707814</v>
      </c>
    </row>
    <row r="27" spans="1:12" ht="20.100000000000001" customHeight="1" x14ac:dyDescent="0.25">
      <c r="A27" s="14" t="s">
        <v>175</v>
      </c>
      <c r="B27" s="25">
        <v>1451.8800000000006</v>
      </c>
      <c r="C27" s="186">
        <v>1905.2599999999998</v>
      </c>
      <c r="D27" s="67">
        <f t="shared" si="0"/>
        <v>0.31227098658291252</v>
      </c>
      <c r="F27" s="25">
        <v>417.89600000000002</v>
      </c>
      <c r="G27" s="186">
        <v>612.30099999999993</v>
      </c>
      <c r="H27" s="67">
        <f t="shared" si="1"/>
        <v>0.46519947546758023</v>
      </c>
      <c r="J27" s="40">
        <f t="shared" si="2"/>
        <v>2.8783095021627121</v>
      </c>
      <c r="K27" s="199">
        <f t="shared" si="3"/>
        <v>3.2137398570273872</v>
      </c>
      <c r="L27" s="67">
        <f t="shared" si="4"/>
        <v>0.11653727808376359</v>
      </c>
    </row>
    <row r="28" spans="1:12" ht="20.100000000000001" customHeight="1" x14ac:dyDescent="0.25">
      <c r="A28" s="14" t="s">
        <v>184</v>
      </c>
      <c r="B28" s="25">
        <v>1312.3500000000001</v>
      </c>
      <c r="C28" s="186">
        <v>1970.6499999999996</v>
      </c>
      <c r="D28" s="67">
        <f t="shared" si="0"/>
        <v>0.50161923267420994</v>
      </c>
      <c r="F28" s="25">
        <v>319.53099999999995</v>
      </c>
      <c r="G28" s="186">
        <v>591.03999999999985</v>
      </c>
      <c r="H28" s="67">
        <f t="shared" si="1"/>
        <v>0.84971098265895939</v>
      </c>
      <c r="J28" s="40">
        <f t="shared" si="2"/>
        <v>2.4348001676382056</v>
      </c>
      <c r="K28" s="199">
        <f t="shared" si="3"/>
        <v>2.9992134574886458</v>
      </c>
      <c r="L28" s="67">
        <f t="shared" si="4"/>
        <v>0.23181092943571213</v>
      </c>
    </row>
    <row r="29" spans="1:12" ht="20.100000000000001" customHeight="1" x14ac:dyDescent="0.25">
      <c r="A29" s="14" t="s">
        <v>196</v>
      </c>
      <c r="B29" s="25">
        <v>969.14</v>
      </c>
      <c r="C29" s="186">
        <v>1798.6599999999999</v>
      </c>
      <c r="D29" s="67">
        <f t="shared" si="0"/>
        <v>0.85593412716428985</v>
      </c>
      <c r="F29" s="25">
        <v>310.93599999999998</v>
      </c>
      <c r="G29" s="186">
        <v>520.21799999999996</v>
      </c>
      <c r="H29" s="67">
        <f t="shared" si="1"/>
        <v>0.67307098566907664</v>
      </c>
      <c r="J29" s="40">
        <f t="shared" si="2"/>
        <v>3.2083703076954824</v>
      </c>
      <c r="K29" s="199">
        <f t="shared" si="3"/>
        <v>2.8922531217684275</v>
      </c>
      <c r="L29" s="67">
        <f>(K29-J29)/J29</f>
        <v>-9.8528896483310383E-2</v>
      </c>
    </row>
    <row r="30" spans="1:12" ht="20.100000000000001" customHeight="1" x14ac:dyDescent="0.25">
      <c r="A30" s="14" t="s">
        <v>201</v>
      </c>
      <c r="B30" s="25">
        <v>431.11</v>
      </c>
      <c r="C30" s="186">
        <v>1034.3399999999999</v>
      </c>
      <c r="D30" s="67">
        <f t="shared" si="0"/>
        <v>1.3992484516712669</v>
      </c>
      <c r="F30" s="25">
        <v>135.36599999999999</v>
      </c>
      <c r="G30" s="186">
        <v>350.101</v>
      </c>
      <c r="H30" s="67">
        <f t="shared" si="1"/>
        <v>1.5863289156804519</v>
      </c>
      <c r="J30" s="40">
        <f t="shared" si="2"/>
        <v>3.1399410823223768</v>
      </c>
      <c r="K30" s="199">
        <f t="shared" si="3"/>
        <v>3.3847767658603556</v>
      </c>
      <c r="L30" s="67">
        <f t="shared" si="4"/>
        <v>7.7974610707310585E-2</v>
      </c>
    </row>
    <row r="31" spans="1:12" ht="20.100000000000001" customHeight="1" x14ac:dyDescent="0.25">
      <c r="A31" s="14" t="s">
        <v>182</v>
      </c>
      <c r="B31" s="25">
        <v>512.11000000000013</v>
      </c>
      <c r="C31" s="186">
        <v>1161.26</v>
      </c>
      <c r="D31" s="67">
        <f t="shared" si="0"/>
        <v>1.2675987580793182</v>
      </c>
      <c r="F31" s="25">
        <v>117.81900000000002</v>
      </c>
      <c r="G31" s="186">
        <v>309.447</v>
      </c>
      <c r="H31" s="67">
        <f t="shared" si="1"/>
        <v>1.6264609273546708</v>
      </c>
      <c r="J31" s="40">
        <f t="shared" si="2"/>
        <v>2.3006580617445467</v>
      </c>
      <c r="K31" s="199">
        <f t="shared" si="3"/>
        <v>2.6647520796376352</v>
      </c>
      <c r="L31" s="67">
        <f t="shared" si="4"/>
        <v>0.15825646755042019</v>
      </c>
    </row>
    <row r="32" spans="1:12" ht="20.100000000000001" customHeight="1" thickBot="1" x14ac:dyDescent="0.3">
      <c r="A32" s="14" t="s">
        <v>17</v>
      </c>
      <c r="B32" s="25">
        <f>B33-SUM(B7:B31)</f>
        <v>15330.170000000158</v>
      </c>
      <c r="C32" s="186">
        <f>C33-SUM(C7:C31)</f>
        <v>14837.040000000154</v>
      </c>
      <c r="D32" s="67">
        <f t="shared" si="0"/>
        <v>-3.2167288425372947E-2</v>
      </c>
      <c r="F32" s="25">
        <f>F33-SUM(F7:F31)</f>
        <v>4709.8010000000213</v>
      </c>
      <c r="G32" s="186">
        <f>G33-SUM(G7:G31)</f>
        <v>4394.4400000000751</v>
      </c>
      <c r="H32" s="67">
        <f t="shared" si="1"/>
        <v>-6.6958455357231605E-2</v>
      </c>
      <c r="J32" s="40">
        <f t="shared" si="2"/>
        <v>3.0722431649485769</v>
      </c>
      <c r="K32" s="199">
        <f t="shared" si="3"/>
        <v>2.9618037020861503</v>
      </c>
      <c r="L32" s="67">
        <f t="shared" si="4"/>
        <v>-3.5947500550229099E-2</v>
      </c>
    </row>
    <row r="33" spans="1:12" ht="26.25" customHeight="1" thickBot="1" x14ac:dyDescent="0.3">
      <c r="A33" s="18" t="s">
        <v>18</v>
      </c>
      <c r="B33" s="23">
        <v>288786.43</v>
      </c>
      <c r="C33" s="191">
        <v>321387.5900000002</v>
      </c>
      <c r="D33" s="72">
        <f t="shared" si="0"/>
        <v>0.11289020747962503</v>
      </c>
      <c r="E33" s="2"/>
      <c r="F33" s="47">
        <v>81833.631999999998</v>
      </c>
      <c r="G33" s="197">
        <v>91639.058000000048</v>
      </c>
      <c r="H33" s="72">
        <f t="shared" si="1"/>
        <v>0.11982146900188972</v>
      </c>
      <c r="J33" s="35">
        <f t="shared" si="2"/>
        <v>2.8337076641724472</v>
      </c>
      <c r="K33" s="192">
        <f t="shared" si="3"/>
        <v>2.8513564571674967</v>
      </c>
      <c r="L33" s="72">
        <f t="shared" si="4"/>
        <v>6.2281629182111293E-3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D37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163</v>
      </c>
      <c r="B39" s="46">
        <v>24049.599999999995</v>
      </c>
      <c r="C39" s="193">
        <v>27418.99</v>
      </c>
      <c r="D39" s="67">
        <f t="shared" ref="D39:D55" si="5">(C39-B39)/B39</f>
        <v>0.14010170647328885</v>
      </c>
      <c r="F39" s="46">
        <v>5905.3990000000013</v>
      </c>
      <c r="G39" s="193">
        <v>7124.4280000000008</v>
      </c>
      <c r="H39" s="67">
        <f t="shared" ref="H39:H55" si="6">(G39-F39)/F39</f>
        <v>0.20642618729064696</v>
      </c>
      <c r="J39" s="40">
        <f t="shared" ref="J39:J55" si="7">(F39/B39)*10</f>
        <v>2.4555081997205788</v>
      </c>
      <c r="K39" s="198">
        <f t="shared" ref="K39:K55" si="8">(G39/C39)*10</f>
        <v>2.5983553734109099</v>
      </c>
      <c r="L39" s="76">
        <f t="shared" si="4"/>
        <v>5.8174179058569739E-2</v>
      </c>
    </row>
    <row r="40" spans="1:12" ht="20.100000000000001" customHeight="1" x14ac:dyDescent="0.25">
      <c r="A40" s="45" t="s">
        <v>170</v>
      </c>
      <c r="B40" s="25">
        <v>16431.329999999998</v>
      </c>
      <c r="C40" s="186">
        <v>22650.559999999998</v>
      </c>
      <c r="D40" s="67">
        <f t="shared" si="5"/>
        <v>0.37849827129027291</v>
      </c>
      <c r="F40" s="25">
        <v>3829.87</v>
      </c>
      <c r="G40" s="186">
        <v>5559.7190000000001</v>
      </c>
      <c r="H40" s="67">
        <f t="shared" si="6"/>
        <v>0.45167303328833619</v>
      </c>
      <c r="J40" s="40">
        <f t="shared" si="7"/>
        <v>2.33083383998739</v>
      </c>
      <c r="K40" s="199">
        <f t="shared" si="8"/>
        <v>2.454561388327706</v>
      </c>
      <c r="L40" s="67">
        <f t="shared" si="4"/>
        <v>5.3082955214424611E-2</v>
      </c>
    </row>
    <row r="41" spans="1:12" ht="20.100000000000001" customHeight="1" x14ac:dyDescent="0.25">
      <c r="A41" s="45" t="s">
        <v>160</v>
      </c>
      <c r="B41" s="25">
        <v>25302.149999999994</v>
      </c>
      <c r="C41" s="186">
        <v>23672.540000000005</v>
      </c>
      <c r="D41" s="67">
        <f t="shared" si="5"/>
        <v>-6.4405989214354906E-2</v>
      </c>
      <c r="F41" s="25">
        <v>4961.1720000000005</v>
      </c>
      <c r="G41" s="186">
        <v>4821.0900000000011</v>
      </c>
      <c r="H41" s="67">
        <f t="shared" si="6"/>
        <v>-2.8235666894838439E-2</v>
      </c>
      <c r="J41" s="40">
        <f t="shared" si="7"/>
        <v>1.9607709226291052</v>
      </c>
      <c r="K41" s="199">
        <f t="shared" si="8"/>
        <v>2.0365748669133095</v>
      </c>
      <c r="L41" s="67">
        <f t="shared" si="4"/>
        <v>3.8660275613717432E-2</v>
      </c>
    </row>
    <row r="42" spans="1:12" ht="20.100000000000001" customHeight="1" x14ac:dyDescent="0.25">
      <c r="A42" s="45" t="s">
        <v>169</v>
      </c>
      <c r="B42" s="25">
        <v>14661.3</v>
      </c>
      <c r="C42" s="186">
        <v>16922.390000000003</v>
      </c>
      <c r="D42" s="67">
        <f t="shared" si="5"/>
        <v>0.15422165837954369</v>
      </c>
      <c r="F42" s="25">
        <v>3720.5090000000005</v>
      </c>
      <c r="G42" s="186">
        <v>4204.1389999999992</v>
      </c>
      <c r="H42" s="67">
        <f t="shared" si="6"/>
        <v>0.12999027821193249</v>
      </c>
      <c r="J42" s="40">
        <f t="shared" si="7"/>
        <v>2.5376392270808186</v>
      </c>
      <c r="K42" s="199">
        <f t="shared" si="8"/>
        <v>2.484364797171084</v>
      </c>
      <c r="L42" s="67">
        <f t="shared" si="4"/>
        <v>-2.0993697347206811E-2</v>
      </c>
    </row>
    <row r="43" spans="1:12" ht="20.100000000000001" customHeight="1" x14ac:dyDescent="0.25">
      <c r="A43" s="45" t="s">
        <v>166</v>
      </c>
      <c r="B43" s="25">
        <v>6481.5600000000013</v>
      </c>
      <c r="C43" s="186">
        <v>6752.6399999999994</v>
      </c>
      <c r="D43" s="67">
        <f t="shared" si="5"/>
        <v>4.1823264769592208E-2</v>
      </c>
      <c r="F43" s="25">
        <v>1986.22</v>
      </c>
      <c r="G43" s="186">
        <v>2143.0530000000003</v>
      </c>
      <c r="H43" s="67">
        <f t="shared" si="6"/>
        <v>7.8960538107561248E-2</v>
      </c>
      <c r="J43" s="40">
        <f t="shared" si="7"/>
        <v>3.064416591067582</v>
      </c>
      <c r="K43" s="199">
        <f t="shared" si="8"/>
        <v>3.1736520827409729</v>
      </c>
      <c r="L43" s="67">
        <f t="shared" si="4"/>
        <v>3.5646423528641509E-2</v>
      </c>
    </row>
    <row r="44" spans="1:12" ht="20.100000000000001" customHeight="1" x14ac:dyDescent="0.25">
      <c r="A44" s="45" t="s">
        <v>165</v>
      </c>
      <c r="B44" s="25">
        <v>4769.4999999999991</v>
      </c>
      <c r="C44" s="186">
        <v>6923.65</v>
      </c>
      <c r="D44" s="67">
        <f t="shared" si="5"/>
        <v>0.45165111646923178</v>
      </c>
      <c r="F44" s="25">
        <v>1250.4089999999999</v>
      </c>
      <c r="G44" s="186">
        <v>2066.3039999999996</v>
      </c>
      <c r="H44" s="67">
        <f t="shared" si="6"/>
        <v>0.65250250118161324</v>
      </c>
      <c r="J44" s="40">
        <f t="shared" si="7"/>
        <v>2.6216773246671559</v>
      </c>
      <c r="K44" s="199">
        <f t="shared" si="8"/>
        <v>2.984414290150426</v>
      </c>
      <c r="L44" s="67">
        <f t="shared" si="4"/>
        <v>0.13836064494676997</v>
      </c>
    </row>
    <row r="45" spans="1:12" ht="20.100000000000001" customHeight="1" x14ac:dyDescent="0.25">
      <c r="A45" s="45" t="s">
        <v>177</v>
      </c>
      <c r="B45" s="25">
        <v>4650.6000000000004</v>
      </c>
      <c r="C45" s="186">
        <v>4519.3899999999994</v>
      </c>
      <c r="D45" s="67">
        <f t="shared" si="5"/>
        <v>-2.821356384122499E-2</v>
      </c>
      <c r="F45" s="25">
        <v>1515.806</v>
      </c>
      <c r="G45" s="186">
        <v>1622.6690000000003</v>
      </c>
      <c r="H45" s="67">
        <f t="shared" si="6"/>
        <v>7.0499127197016162E-2</v>
      </c>
      <c r="J45" s="40">
        <f t="shared" si="7"/>
        <v>3.2593772846514426</v>
      </c>
      <c r="K45" s="199">
        <f t="shared" si="8"/>
        <v>3.5904602169761861</v>
      </c>
      <c r="L45" s="67">
        <f t="shared" si="4"/>
        <v>0.1015785849290379</v>
      </c>
    </row>
    <row r="46" spans="1:12" ht="20.100000000000001" customHeight="1" x14ac:dyDescent="0.25">
      <c r="A46" s="45" t="s">
        <v>172</v>
      </c>
      <c r="B46" s="25">
        <v>3035.8200000000006</v>
      </c>
      <c r="C46" s="186">
        <v>3237.0199999999995</v>
      </c>
      <c r="D46" s="67">
        <f t="shared" si="5"/>
        <v>6.6275339117602125E-2</v>
      </c>
      <c r="F46" s="25">
        <v>1154.2830000000001</v>
      </c>
      <c r="G46" s="186">
        <v>1057.3120000000001</v>
      </c>
      <c r="H46" s="67">
        <f t="shared" si="6"/>
        <v>-8.4009727250596244E-2</v>
      </c>
      <c r="J46" s="40">
        <f t="shared" si="7"/>
        <v>3.8022115935727414</v>
      </c>
      <c r="K46" s="199">
        <f t="shared" si="8"/>
        <v>3.2663128432941417</v>
      </c>
      <c r="L46" s="67">
        <f t="shared" si="4"/>
        <v>-0.14094395777038893</v>
      </c>
    </row>
    <row r="47" spans="1:12" ht="20.100000000000001" customHeight="1" x14ac:dyDescent="0.25">
      <c r="A47" s="45" t="s">
        <v>174</v>
      </c>
      <c r="B47" s="25">
        <v>1898.1000000000001</v>
      </c>
      <c r="C47" s="186">
        <v>1887.9999999999995</v>
      </c>
      <c r="D47" s="67">
        <f t="shared" si="5"/>
        <v>-5.32111058426879E-3</v>
      </c>
      <c r="F47" s="25">
        <v>706.85900000000004</v>
      </c>
      <c r="G47" s="186">
        <v>630.69899999999984</v>
      </c>
      <c r="H47" s="67">
        <f t="shared" si="6"/>
        <v>-0.10774426017069909</v>
      </c>
      <c r="J47" s="40">
        <f t="shared" si="7"/>
        <v>3.7240345608766661</v>
      </c>
      <c r="K47" s="199">
        <f t="shared" si="8"/>
        <v>3.3405667372881354</v>
      </c>
      <c r="L47" s="67">
        <f t="shared" si="4"/>
        <v>-0.10297107003707814</v>
      </c>
    </row>
    <row r="48" spans="1:12" ht="20.100000000000001" customHeight="1" x14ac:dyDescent="0.25">
      <c r="A48" s="45" t="s">
        <v>175</v>
      </c>
      <c r="B48" s="25">
        <v>1451.8800000000006</v>
      </c>
      <c r="C48" s="186">
        <v>1905.2599999999998</v>
      </c>
      <c r="D48" s="67">
        <f t="shared" si="5"/>
        <v>0.31227098658291252</v>
      </c>
      <c r="F48" s="25">
        <v>417.89600000000002</v>
      </c>
      <c r="G48" s="186">
        <v>612.30099999999993</v>
      </c>
      <c r="H48" s="67">
        <f t="shared" si="6"/>
        <v>0.46519947546758023</v>
      </c>
      <c r="J48" s="40">
        <f t="shared" si="7"/>
        <v>2.8783095021627121</v>
      </c>
      <c r="K48" s="199">
        <f t="shared" si="8"/>
        <v>3.2137398570273872</v>
      </c>
      <c r="L48" s="67">
        <f t="shared" si="4"/>
        <v>0.11653727808376359</v>
      </c>
    </row>
    <row r="49" spans="1:12" ht="20.100000000000001" customHeight="1" x14ac:dyDescent="0.25">
      <c r="A49" s="45" t="s">
        <v>184</v>
      </c>
      <c r="B49" s="25">
        <v>1312.3500000000001</v>
      </c>
      <c r="C49" s="186">
        <v>1970.6499999999996</v>
      </c>
      <c r="D49" s="67">
        <f t="shared" si="5"/>
        <v>0.50161923267420994</v>
      </c>
      <c r="F49" s="25">
        <v>319.53099999999995</v>
      </c>
      <c r="G49" s="186">
        <v>591.03999999999985</v>
      </c>
      <c r="H49" s="67">
        <f t="shared" si="6"/>
        <v>0.84971098265895939</v>
      </c>
      <c r="J49" s="40">
        <f t="shared" si="7"/>
        <v>2.4348001676382056</v>
      </c>
      <c r="K49" s="199">
        <f t="shared" si="8"/>
        <v>2.9992134574886458</v>
      </c>
      <c r="L49" s="67">
        <f t="shared" si="4"/>
        <v>0.23181092943571213</v>
      </c>
    </row>
    <row r="50" spans="1:12" ht="20.100000000000001" customHeight="1" x14ac:dyDescent="0.25">
      <c r="A50" s="45" t="s">
        <v>185</v>
      </c>
      <c r="B50" s="25">
        <v>369.13</v>
      </c>
      <c r="C50" s="186">
        <v>748.08999999999992</v>
      </c>
      <c r="D50" s="67">
        <f t="shared" si="5"/>
        <v>1.0266301844878496</v>
      </c>
      <c r="F50" s="25">
        <v>111.75200000000001</v>
      </c>
      <c r="G50" s="186">
        <v>180.87300000000002</v>
      </c>
      <c r="H50" s="67">
        <f t="shared" si="6"/>
        <v>0.61852136874507846</v>
      </c>
      <c r="J50" s="40">
        <f t="shared" si="7"/>
        <v>3.0274429062931763</v>
      </c>
      <c r="K50" s="199">
        <f t="shared" si="8"/>
        <v>2.417797323851409</v>
      </c>
      <c r="L50" s="67">
        <f t="shared" si="4"/>
        <v>-0.20137310638443118</v>
      </c>
    </row>
    <row r="51" spans="1:12" ht="20.100000000000001" customHeight="1" x14ac:dyDescent="0.25">
      <c r="A51" s="45" t="s">
        <v>187</v>
      </c>
      <c r="B51" s="25">
        <v>440.87000000000006</v>
      </c>
      <c r="C51" s="186">
        <v>347.86</v>
      </c>
      <c r="D51" s="67">
        <f t="shared" si="5"/>
        <v>-0.2109692199514597</v>
      </c>
      <c r="F51" s="25">
        <v>145.77100000000002</v>
      </c>
      <c r="G51" s="186">
        <v>143.35999999999999</v>
      </c>
      <c r="H51" s="67">
        <f t="shared" si="6"/>
        <v>-1.6539640943672128E-2</v>
      </c>
      <c r="J51" s="40">
        <f t="shared" si="7"/>
        <v>3.3064395400004538</v>
      </c>
      <c r="K51" s="199">
        <f t="shared" si="8"/>
        <v>4.1211981831771389</v>
      </c>
      <c r="L51" s="67">
        <f t="shared" si="4"/>
        <v>0.24641570889772668</v>
      </c>
    </row>
    <row r="52" spans="1:12" ht="20.100000000000001" customHeight="1" x14ac:dyDescent="0.25">
      <c r="A52" s="45" t="s">
        <v>191</v>
      </c>
      <c r="B52" s="25">
        <v>381.8599999999999</v>
      </c>
      <c r="C52" s="186">
        <v>392.01000000000005</v>
      </c>
      <c r="D52" s="67">
        <f t="shared" si="5"/>
        <v>2.6580422144241739E-2</v>
      </c>
      <c r="F52" s="25">
        <v>109.17599999999999</v>
      </c>
      <c r="G52" s="186">
        <v>114.10300000000001</v>
      </c>
      <c r="H52" s="67">
        <f t="shared" si="6"/>
        <v>4.5128966073129821E-2</v>
      </c>
      <c r="J52" s="40">
        <f t="shared" si="7"/>
        <v>2.8590582936154618</v>
      </c>
      <c r="K52" s="199">
        <f t="shared" si="8"/>
        <v>2.9107165633529757</v>
      </c>
      <c r="L52" s="67">
        <f t="shared" si="4"/>
        <v>1.8068281382324906E-2</v>
      </c>
    </row>
    <row r="53" spans="1:12" ht="20.100000000000001" customHeight="1" x14ac:dyDescent="0.25">
      <c r="A53" s="45" t="s">
        <v>188</v>
      </c>
      <c r="B53" s="25">
        <v>665.14999999999986</v>
      </c>
      <c r="C53" s="186">
        <v>356.4</v>
      </c>
      <c r="D53" s="67">
        <f t="shared" si="5"/>
        <v>-0.46418101180184912</v>
      </c>
      <c r="F53" s="25">
        <v>182.33900000000003</v>
      </c>
      <c r="G53" s="186">
        <v>105.52399999999997</v>
      </c>
      <c r="H53" s="67">
        <f t="shared" si="6"/>
        <v>-0.4212757555980895</v>
      </c>
      <c r="J53" s="40">
        <f t="shared" si="7"/>
        <v>2.741321506427123</v>
      </c>
      <c r="K53" s="199">
        <f t="shared" si="8"/>
        <v>2.9608305274971936</v>
      </c>
      <c r="L53" s="67">
        <f t="shared" si="4"/>
        <v>8.0074161514956943E-2</v>
      </c>
    </row>
    <row r="54" spans="1:12" ht="20.100000000000001" customHeight="1" x14ac:dyDescent="0.25">
      <c r="A54" s="45" t="s">
        <v>189</v>
      </c>
      <c r="B54" s="25">
        <v>1673.09</v>
      </c>
      <c r="C54" s="186">
        <v>279.57</v>
      </c>
      <c r="D54" s="67">
        <f t="shared" si="5"/>
        <v>-0.83290199570853929</v>
      </c>
      <c r="F54" s="25">
        <v>367.58799999999997</v>
      </c>
      <c r="G54" s="186">
        <v>76.599000000000004</v>
      </c>
      <c r="H54" s="67">
        <f t="shared" si="6"/>
        <v>-0.79161724539430012</v>
      </c>
      <c r="J54" s="40">
        <f t="shared" si="7"/>
        <v>2.1970605287223042</v>
      </c>
      <c r="K54" s="199">
        <f t="shared" si="8"/>
        <v>2.7398862538899027</v>
      </c>
      <c r="L54" s="67">
        <f t="shared" si="4"/>
        <v>0.24706908074274933</v>
      </c>
    </row>
    <row r="55" spans="1:12" ht="20.100000000000001" customHeight="1" x14ac:dyDescent="0.25">
      <c r="A55" s="45" t="s">
        <v>192</v>
      </c>
      <c r="B55" s="25">
        <v>44.22</v>
      </c>
      <c r="C55" s="186">
        <v>101.24000000000001</v>
      </c>
      <c r="D55" s="67">
        <f t="shared" si="5"/>
        <v>1.2894617819990957</v>
      </c>
      <c r="F55" s="25">
        <v>11.951000000000001</v>
      </c>
      <c r="G55" s="186">
        <v>43.673000000000002</v>
      </c>
      <c r="H55" s="67">
        <f t="shared" si="6"/>
        <v>2.654338549075391</v>
      </c>
      <c r="J55" s="40">
        <f t="shared" si="7"/>
        <v>2.7026232473993672</v>
      </c>
      <c r="K55" s="199">
        <f t="shared" si="8"/>
        <v>4.3138087712366655</v>
      </c>
      <c r="L55" s="67">
        <f t="shared" si="4"/>
        <v>0.59615616989444664</v>
      </c>
    </row>
    <row r="56" spans="1:12" ht="20.100000000000001" customHeight="1" x14ac:dyDescent="0.25">
      <c r="A56" s="45" t="s">
        <v>186</v>
      </c>
      <c r="B56" s="25"/>
      <c r="C56" s="186">
        <v>102.48999999999998</v>
      </c>
      <c r="D56" s="67"/>
      <c r="F56" s="25"/>
      <c r="G56" s="186">
        <v>33.386000000000003</v>
      </c>
      <c r="H56" s="67"/>
      <c r="J56" s="40"/>
      <c r="K56" s="199">
        <f t="shared" ref="K56:K62" si="9">(G56/C56)*10</f>
        <v>3.2574885354668757</v>
      </c>
      <c r="L56" s="67"/>
    </row>
    <row r="57" spans="1:12" ht="20.100000000000001" customHeight="1" x14ac:dyDescent="0.25">
      <c r="A57" s="45" t="s">
        <v>190</v>
      </c>
      <c r="B57" s="25">
        <v>106.4</v>
      </c>
      <c r="C57" s="186">
        <v>66.839999999999989</v>
      </c>
      <c r="D57" s="67">
        <f t="shared" ref="D57:D62" si="10">(C57-B57)/B57</f>
        <v>-0.37180451127819564</v>
      </c>
      <c r="F57" s="25">
        <v>34.29</v>
      </c>
      <c r="G57" s="186">
        <v>32.54</v>
      </c>
      <c r="H57" s="67">
        <f t="shared" ref="H57:H62" si="11">(G57-F57)/F57</f>
        <v>-5.1035287255759697E-2</v>
      </c>
      <c r="J57" s="40">
        <f t="shared" ref="J57:J62" si="12">(F57/B57)*10</f>
        <v>3.2227443609022552</v>
      </c>
      <c r="K57" s="199">
        <f t="shared" si="9"/>
        <v>4.8683423099940164</v>
      </c>
      <c r="L57" s="67">
        <f t="shared" si="4"/>
        <v>0.51062006935947335</v>
      </c>
    </row>
    <row r="58" spans="1:12" ht="20.100000000000001" customHeight="1" x14ac:dyDescent="0.25">
      <c r="A58" s="45" t="s">
        <v>209</v>
      </c>
      <c r="B58" s="25">
        <v>15.879999999999999</v>
      </c>
      <c r="C58" s="186">
        <v>73.309999999999988</v>
      </c>
      <c r="D58" s="67">
        <f t="shared" si="10"/>
        <v>3.6164987405541558</v>
      </c>
      <c r="F58" s="25">
        <v>6.61</v>
      </c>
      <c r="G58" s="186">
        <v>28.013999999999996</v>
      </c>
      <c r="H58" s="67">
        <f t="shared" si="11"/>
        <v>3.2381240544629342</v>
      </c>
      <c r="J58" s="40">
        <f t="shared" si="12"/>
        <v>4.1624685138539048</v>
      </c>
      <c r="K58" s="199">
        <f t="shared" si="9"/>
        <v>3.8213067794298188</v>
      </c>
      <c r="L58" s="67">
        <f t="shared" si="4"/>
        <v>-8.1961397014440024E-2</v>
      </c>
    </row>
    <row r="59" spans="1:12" ht="20.100000000000001" customHeight="1" x14ac:dyDescent="0.25">
      <c r="A59" s="45" t="s">
        <v>179</v>
      </c>
      <c r="B59" s="25">
        <v>67.050000000000011</v>
      </c>
      <c r="C59" s="186">
        <v>39.660000000000004</v>
      </c>
      <c r="D59" s="67">
        <f t="shared" si="10"/>
        <v>-0.40850111856823274</v>
      </c>
      <c r="F59" s="25">
        <v>23.907</v>
      </c>
      <c r="G59" s="186">
        <v>19.399999999999999</v>
      </c>
      <c r="H59" s="67">
        <f t="shared" si="11"/>
        <v>-0.18852219015351157</v>
      </c>
      <c r="J59" s="40">
        <f t="shared" si="12"/>
        <v>3.5655480984340038</v>
      </c>
      <c r="K59" s="199">
        <f t="shared" si="9"/>
        <v>4.891578416540594</v>
      </c>
      <c r="L59" s="67">
        <f>(K59-J59)/J59</f>
        <v>0.37190083585998618</v>
      </c>
    </row>
    <row r="60" spans="1:12" ht="20.100000000000001" customHeight="1" x14ac:dyDescent="0.25">
      <c r="A60" s="45" t="s">
        <v>194</v>
      </c>
      <c r="B60" s="25">
        <v>167.93</v>
      </c>
      <c r="C60" s="186">
        <v>93.15000000000002</v>
      </c>
      <c r="D60" s="67">
        <f t="shared" si="10"/>
        <v>-0.44530459119871363</v>
      </c>
      <c r="F60" s="25">
        <v>35.108000000000004</v>
      </c>
      <c r="G60" s="186">
        <v>17.8</v>
      </c>
      <c r="H60" s="67">
        <f t="shared" si="11"/>
        <v>-0.49299305001709015</v>
      </c>
      <c r="J60" s="40">
        <f t="shared" si="12"/>
        <v>2.0906330018460073</v>
      </c>
      <c r="K60" s="199">
        <f t="shared" si="9"/>
        <v>1.9108964036500264</v>
      </c>
      <c r="L60" s="67">
        <f>(K60-J60)/J60</f>
        <v>-8.5972333755984578E-2</v>
      </c>
    </row>
    <row r="61" spans="1:12" ht="20.100000000000001" customHeight="1" thickBot="1" x14ac:dyDescent="0.3">
      <c r="A61" s="14" t="s">
        <v>17</v>
      </c>
      <c r="B61" s="25">
        <f>B62-SUM(B39:B60)</f>
        <v>98.479999999981374</v>
      </c>
      <c r="C61" s="186">
        <f>C62-SUM(C39:C60)</f>
        <v>67.049999999988358</v>
      </c>
      <c r="D61" s="67">
        <f t="shared" si="10"/>
        <v>-0.31915109666936392</v>
      </c>
      <c r="F61" s="25">
        <f>F62-SUM(F39:F60)</f>
        <v>45.909999999999854</v>
      </c>
      <c r="G61" s="186">
        <f>G62-SUM(G39:G60)</f>
        <v>34.313000000001921</v>
      </c>
      <c r="H61" s="67">
        <f t="shared" si="11"/>
        <v>-0.2526029187540399</v>
      </c>
      <c r="J61" s="40">
        <f t="shared" si="12"/>
        <v>4.6618602761990795</v>
      </c>
      <c r="K61" s="199">
        <f t="shared" si="9"/>
        <v>5.1175242356462158</v>
      </c>
      <c r="L61" s="67">
        <f t="shared" si="4"/>
        <v>9.774294647428805E-2</v>
      </c>
    </row>
    <row r="62" spans="1:12" ht="26.25" customHeight="1" thickBot="1" x14ac:dyDescent="0.3">
      <c r="A62" s="18" t="s">
        <v>18</v>
      </c>
      <c r="B62" s="47">
        <v>108074.24999999999</v>
      </c>
      <c r="C62" s="197">
        <v>120528.75999999998</v>
      </c>
      <c r="D62" s="72">
        <f t="shared" si="10"/>
        <v>0.1152403093243765</v>
      </c>
      <c r="E62" s="2"/>
      <c r="F62" s="47">
        <v>26842.356000000003</v>
      </c>
      <c r="G62" s="197">
        <v>31262.339000000004</v>
      </c>
      <c r="H62" s="72">
        <f t="shared" si="11"/>
        <v>0.16466449517322546</v>
      </c>
      <c r="I62" s="2"/>
      <c r="J62" s="35">
        <f t="shared" si="12"/>
        <v>2.4836957924760066</v>
      </c>
      <c r="K62" s="192">
        <f t="shared" si="9"/>
        <v>2.5937659194369882</v>
      </c>
      <c r="L62" s="72">
        <f t="shared" si="4"/>
        <v>4.4317072684353288E-2</v>
      </c>
    </row>
    <row r="64" spans="1:12" ht="15.75" thickBot="1" x14ac:dyDescent="0.3"/>
    <row r="65" spans="1:12" x14ac:dyDescent="0.25">
      <c r="A65" s="413" t="s">
        <v>15</v>
      </c>
      <c r="B65" s="409" t="s">
        <v>1</v>
      </c>
      <c r="C65" s="402"/>
      <c r="D65" s="176" t="s">
        <v>0</v>
      </c>
      <c r="F65" s="416" t="s">
        <v>19</v>
      </c>
      <c r="G65" s="417"/>
      <c r="H65" s="176" t="s">
        <v>0</v>
      </c>
      <c r="J65" s="401" t="s">
        <v>22</v>
      </c>
      <c r="K65" s="402"/>
      <c r="L65" s="176" t="s">
        <v>0</v>
      </c>
    </row>
    <row r="66" spans="1:12" x14ac:dyDescent="0.25">
      <c r="A66" s="414"/>
      <c r="B66" s="410" t="str">
        <f>B5</f>
        <v>jan-mar</v>
      </c>
      <c r="C66" s="404"/>
      <c r="D66" s="177" t="str">
        <f>D37</f>
        <v>2021/2020</v>
      </c>
      <c r="F66" s="399" t="str">
        <f>B5</f>
        <v>jan-mar</v>
      </c>
      <c r="G66" s="404"/>
      <c r="H66" s="177" t="str">
        <f>D66</f>
        <v>2021/2020</v>
      </c>
      <c r="J66" s="399" t="str">
        <f>B5</f>
        <v>jan-mar</v>
      </c>
      <c r="K66" s="400"/>
      <c r="L66" s="177" t="str">
        <f>L37</f>
        <v>2021/2020</v>
      </c>
    </row>
    <row r="67" spans="1:12" ht="19.5" customHeight="1" thickBot="1" x14ac:dyDescent="0.3">
      <c r="A67" s="415"/>
      <c r="B67" s="120">
        <f>B6</f>
        <v>2020</v>
      </c>
      <c r="C67" s="180">
        <f>C6</f>
        <v>2021</v>
      </c>
      <c r="D67" s="178" t="s">
        <v>1</v>
      </c>
      <c r="F67" s="31">
        <f>B6</f>
        <v>2020</v>
      </c>
      <c r="G67" s="180">
        <f>C6</f>
        <v>2021</v>
      </c>
      <c r="H67" s="315">
        <v>1000</v>
      </c>
      <c r="J67" s="31">
        <f>B6</f>
        <v>2020</v>
      </c>
      <c r="K67" s="180">
        <f>C6</f>
        <v>2021</v>
      </c>
      <c r="L67" s="178" t="s">
        <v>23</v>
      </c>
    </row>
    <row r="68" spans="1:12" ht="20.100000000000001" customHeight="1" x14ac:dyDescent="0.25">
      <c r="A68" s="45" t="s">
        <v>161</v>
      </c>
      <c r="B68" s="46">
        <v>49938.13</v>
      </c>
      <c r="C68" s="193">
        <v>47981.98000000001</v>
      </c>
      <c r="D68" s="76">
        <f t="shared" ref="D68:D96" si="13">(C68-B68)/B68</f>
        <v>-3.9171470777940365E-2</v>
      </c>
      <c r="F68" s="25">
        <v>14099.346000000001</v>
      </c>
      <c r="G68" s="193">
        <v>13318.692000000001</v>
      </c>
      <c r="H68" s="76">
        <f t="shared" ref="H68:H96" si="14">(G68-F68)/F68</f>
        <v>-5.5368100052300327E-2</v>
      </c>
      <c r="J68" s="49">
        <f t="shared" ref="J68:J96" si="15">(F68/B68)*10</f>
        <v>2.8233628291648087</v>
      </c>
      <c r="K68" s="195">
        <f t="shared" ref="K68:K96" si="16">(G68/C68)*10</f>
        <v>2.7757695701594636</v>
      </c>
      <c r="L68" s="76">
        <f t="shared" si="4"/>
        <v>-1.6856940423567147E-2</v>
      </c>
    </row>
    <row r="69" spans="1:12" ht="20.100000000000001" customHeight="1" x14ac:dyDescent="0.25">
      <c r="A69" s="45" t="s">
        <v>162</v>
      </c>
      <c r="B69" s="25">
        <v>30344.459999999992</v>
      </c>
      <c r="C69" s="186">
        <v>41630.869999999995</v>
      </c>
      <c r="D69" s="67">
        <f t="shared" si="13"/>
        <v>0.37194301694609183</v>
      </c>
      <c r="F69" s="25">
        <v>8984.5779999999977</v>
      </c>
      <c r="G69" s="186">
        <v>12776.825999999994</v>
      </c>
      <c r="H69" s="67">
        <f t="shared" si="14"/>
        <v>0.42208415353509054</v>
      </c>
      <c r="J69" s="48">
        <f t="shared" si="15"/>
        <v>2.9608627077232552</v>
      </c>
      <c r="K69" s="189">
        <f t="shared" si="16"/>
        <v>3.0690749436656004</v>
      </c>
      <c r="L69" s="67">
        <f t="shared" si="4"/>
        <v>3.6547535844900628E-2</v>
      </c>
    </row>
    <row r="70" spans="1:12" ht="20.100000000000001" customHeight="1" x14ac:dyDescent="0.25">
      <c r="A70" s="45" t="s">
        <v>167</v>
      </c>
      <c r="B70" s="25">
        <v>24100.080000000002</v>
      </c>
      <c r="C70" s="186">
        <v>23144.910000000003</v>
      </c>
      <c r="D70" s="67">
        <f t="shared" si="13"/>
        <v>-3.9633478395092389E-2</v>
      </c>
      <c r="F70" s="25">
        <v>8348.3950000000004</v>
      </c>
      <c r="G70" s="186">
        <v>7672.402</v>
      </c>
      <c r="H70" s="67">
        <f t="shared" si="14"/>
        <v>-8.0972809743669341E-2</v>
      </c>
      <c r="J70" s="48">
        <f t="shared" si="15"/>
        <v>3.4640528164221864</v>
      </c>
      <c r="K70" s="189">
        <f t="shared" si="16"/>
        <v>3.3149413845203974</v>
      </c>
      <c r="L70" s="67">
        <f t="shared" si="4"/>
        <v>-4.3045369052945703E-2</v>
      </c>
    </row>
    <row r="71" spans="1:12" ht="20.100000000000001" customHeight="1" x14ac:dyDescent="0.25">
      <c r="A71" s="45" t="s">
        <v>164</v>
      </c>
      <c r="B71" s="25">
        <v>16080.369999999997</v>
      </c>
      <c r="C71" s="186">
        <v>24304.269999999997</v>
      </c>
      <c r="D71" s="67">
        <f t="shared" si="13"/>
        <v>0.51142479930499118</v>
      </c>
      <c r="F71" s="25">
        <v>4226.630000000001</v>
      </c>
      <c r="G71" s="186">
        <v>6535.4070000000002</v>
      </c>
      <c r="H71" s="67">
        <f t="shared" si="14"/>
        <v>0.5462453538634795</v>
      </c>
      <c r="J71" s="48">
        <f t="shared" si="15"/>
        <v>2.6284407634898961</v>
      </c>
      <c r="K71" s="189">
        <f t="shared" si="16"/>
        <v>2.6889953905219128</v>
      </c>
      <c r="L71" s="67">
        <f t="shared" si="4"/>
        <v>2.3038231590814213E-2</v>
      </c>
    </row>
    <row r="72" spans="1:12" ht="20.100000000000001" customHeight="1" x14ac:dyDescent="0.25">
      <c r="A72" s="45" t="s">
        <v>168</v>
      </c>
      <c r="B72" s="25">
        <v>17147.560000000001</v>
      </c>
      <c r="C72" s="186">
        <v>16351.250000000005</v>
      </c>
      <c r="D72" s="67">
        <f t="shared" si="13"/>
        <v>-4.6438676989612272E-2</v>
      </c>
      <c r="F72" s="25">
        <v>6075.2200000000021</v>
      </c>
      <c r="G72" s="186">
        <v>5844.8110000000006</v>
      </c>
      <c r="H72" s="67">
        <f t="shared" si="14"/>
        <v>-3.7926033954326165E-2</v>
      </c>
      <c r="J72" s="48">
        <f t="shared" si="15"/>
        <v>3.5429063960120284</v>
      </c>
      <c r="K72" s="189">
        <f t="shared" si="16"/>
        <v>3.574534668603317</v>
      </c>
      <c r="L72" s="67">
        <f t="shared" ref="L72:L90" si="17">(K72-J72)/J72</f>
        <v>8.9272108986255191E-3</v>
      </c>
    </row>
    <row r="73" spans="1:12" ht="20.100000000000001" customHeight="1" x14ac:dyDescent="0.25">
      <c r="A73" s="45" t="s">
        <v>176</v>
      </c>
      <c r="B73" s="25">
        <v>7495.71</v>
      </c>
      <c r="C73" s="186">
        <v>10621.52</v>
      </c>
      <c r="D73" s="67">
        <f t="shared" si="13"/>
        <v>0.41701319821604632</v>
      </c>
      <c r="F73" s="25">
        <v>1874.6950000000002</v>
      </c>
      <c r="G73" s="186">
        <v>2589.9240000000004</v>
      </c>
      <c r="H73" s="67">
        <f t="shared" si="14"/>
        <v>0.38151752685103457</v>
      </c>
      <c r="J73" s="48">
        <f t="shared" si="15"/>
        <v>2.5010239190150103</v>
      </c>
      <c r="K73" s="189">
        <f t="shared" si="16"/>
        <v>2.4383741686688913</v>
      </c>
      <c r="L73" s="67">
        <f t="shared" si="17"/>
        <v>-2.5049640617108775E-2</v>
      </c>
    </row>
    <row r="74" spans="1:12" ht="20.100000000000001" customHeight="1" x14ac:dyDescent="0.25">
      <c r="A74" s="45" t="s">
        <v>173</v>
      </c>
      <c r="B74" s="25">
        <v>4706.0400000000009</v>
      </c>
      <c r="C74" s="186">
        <v>6090.99</v>
      </c>
      <c r="D74" s="67">
        <f t="shared" si="13"/>
        <v>0.29429201621745643</v>
      </c>
      <c r="F74" s="25">
        <v>1688.4800000000002</v>
      </c>
      <c r="G74" s="186">
        <v>2125.9340000000007</v>
      </c>
      <c r="H74" s="67">
        <f t="shared" si="14"/>
        <v>0.25908154079408718</v>
      </c>
      <c r="J74" s="48">
        <f t="shared" si="15"/>
        <v>3.5878998053565203</v>
      </c>
      <c r="K74" s="189">
        <f t="shared" si="16"/>
        <v>3.4902930393909704</v>
      </c>
      <c r="L74" s="67">
        <f t="shared" si="17"/>
        <v>-2.7204429125871597E-2</v>
      </c>
    </row>
    <row r="75" spans="1:12" ht="20.100000000000001" customHeight="1" x14ac:dyDescent="0.25">
      <c r="A75" s="45" t="s">
        <v>171</v>
      </c>
      <c r="B75" s="25">
        <v>9344.0200000000023</v>
      </c>
      <c r="C75" s="186">
        <v>4932.16</v>
      </c>
      <c r="D75" s="67">
        <f t="shared" si="13"/>
        <v>-0.47215866404395551</v>
      </c>
      <c r="F75" s="25">
        <v>3231.317</v>
      </c>
      <c r="G75" s="186">
        <v>1520.1080000000004</v>
      </c>
      <c r="H75" s="67">
        <f t="shared" si="14"/>
        <v>-0.52957014121486679</v>
      </c>
      <c r="J75" s="48">
        <f t="shared" si="15"/>
        <v>3.4581657573506899</v>
      </c>
      <c r="K75" s="189">
        <f t="shared" si="16"/>
        <v>3.0820330240705909</v>
      </c>
      <c r="L75" s="67">
        <f t="shared" si="17"/>
        <v>-0.10876654263335697</v>
      </c>
    </row>
    <row r="76" spans="1:12" ht="20.100000000000001" customHeight="1" x14ac:dyDescent="0.25">
      <c r="A76" s="45" t="s">
        <v>180</v>
      </c>
      <c r="B76" s="25">
        <v>1437.3600000000001</v>
      </c>
      <c r="C76" s="186">
        <v>2575.4899999999993</v>
      </c>
      <c r="D76" s="67">
        <f t="shared" si="13"/>
        <v>0.79181972505148268</v>
      </c>
      <c r="F76" s="25">
        <v>536.24399999999991</v>
      </c>
      <c r="G76" s="186">
        <v>1412.8019999999999</v>
      </c>
      <c r="H76" s="67">
        <f t="shared" si="14"/>
        <v>1.6346252825206438</v>
      </c>
      <c r="J76" s="48">
        <f t="shared" si="15"/>
        <v>3.7307563867089657</v>
      </c>
      <c r="K76" s="189">
        <f t="shared" si="16"/>
        <v>5.4855658534880742</v>
      </c>
      <c r="L76" s="67">
        <f t="shared" si="17"/>
        <v>0.4703629197099865</v>
      </c>
    </row>
    <row r="77" spans="1:12" ht="20.100000000000001" customHeight="1" x14ac:dyDescent="0.25">
      <c r="A77" s="45" t="s">
        <v>181</v>
      </c>
      <c r="B77" s="25">
        <v>3701.01</v>
      </c>
      <c r="C77" s="186">
        <v>3845.67</v>
      </c>
      <c r="D77" s="67">
        <f t="shared" si="13"/>
        <v>3.9086627704329316E-2</v>
      </c>
      <c r="F77" s="25">
        <v>1137.5070000000003</v>
      </c>
      <c r="G77" s="186">
        <v>1111.325</v>
      </c>
      <c r="H77" s="67">
        <f t="shared" si="14"/>
        <v>-2.3017001214058672E-2</v>
      </c>
      <c r="J77" s="48">
        <f t="shared" si="15"/>
        <v>3.0735042596480429</v>
      </c>
      <c r="K77" s="189">
        <f t="shared" si="16"/>
        <v>2.8898085379140697</v>
      </c>
      <c r="L77" s="67">
        <f t="shared" si="17"/>
        <v>-5.9767518186231113E-2</v>
      </c>
    </row>
    <row r="78" spans="1:12" ht="20.100000000000001" customHeight="1" x14ac:dyDescent="0.25">
      <c r="A78" s="45" t="s">
        <v>178</v>
      </c>
      <c r="B78" s="25">
        <v>3204.97</v>
      </c>
      <c r="C78" s="186">
        <v>3216.0899999999997</v>
      </c>
      <c r="D78" s="67">
        <f t="shared" si="13"/>
        <v>3.4696112600117604E-3</v>
      </c>
      <c r="F78" s="25">
        <v>589.34399999999994</v>
      </c>
      <c r="G78" s="186">
        <v>723.86699999999996</v>
      </c>
      <c r="H78" s="67">
        <f t="shared" si="14"/>
        <v>0.2282588776673726</v>
      </c>
      <c r="J78" s="48">
        <f t="shared" si="15"/>
        <v>1.838844045342078</v>
      </c>
      <c r="K78" s="189">
        <f t="shared" si="16"/>
        <v>2.2507672359915301</v>
      </c>
      <c r="L78" s="67">
        <f t="shared" si="17"/>
        <v>0.22401203173965872</v>
      </c>
    </row>
    <row r="79" spans="1:12" ht="20.100000000000001" customHeight="1" x14ac:dyDescent="0.25">
      <c r="A79" s="45" t="s">
        <v>196</v>
      </c>
      <c r="B79" s="25">
        <v>969.14</v>
      </c>
      <c r="C79" s="186">
        <v>1798.6599999999999</v>
      </c>
      <c r="D79" s="67">
        <f t="shared" si="13"/>
        <v>0.85593412716428985</v>
      </c>
      <c r="F79" s="25">
        <v>310.93599999999998</v>
      </c>
      <c r="G79" s="186">
        <v>520.21799999999996</v>
      </c>
      <c r="H79" s="67">
        <f t="shared" si="14"/>
        <v>0.67307098566907664</v>
      </c>
      <c r="J79" s="48">
        <f t="shared" si="15"/>
        <v>3.2083703076954824</v>
      </c>
      <c r="K79" s="189">
        <f t="shared" si="16"/>
        <v>2.8922531217684275</v>
      </c>
      <c r="L79" s="67">
        <f t="shared" si="17"/>
        <v>-9.8528896483310383E-2</v>
      </c>
    </row>
    <row r="80" spans="1:12" ht="20.100000000000001" customHeight="1" x14ac:dyDescent="0.25">
      <c r="A80" s="45" t="s">
        <v>201</v>
      </c>
      <c r="B80" s="25">
        <v>431.11</v>
      </c>
      <c r="C80" s="186">
        <v>1034.3399999999999</v>
      </c>
      <c r="D80" s="67">
        <f t="shared" si="13"/>
        <v>1.3992484516712669</v>
      </c>
      <c r="F80" s="25">
        <v>135.36599999999999</v>
      </c>
      <c r="G80" s="186">
        <v>350.101</v>
      </c>
      <c r="H80" s="67">
        <f t="shared" si="14"/>
        <v>1.5863289156804519</v>
      </c>
      <c r="J80" s="48">
        <f t="shared" si="15"/>
        <v>3.1399410823223768</v>
      </c>
      <c r="K80" s="189">
        <f t="shared" si="16"/>
        <v>3.3847767658603556</v>
      </c>
      <c r="L80" s="67">
        <f t="shared" si="17"/>
        <v>7.7974610707310585E-2</v>
      </c>
    </row>
    <row r="81" spans="1:12" ht="20.100000000000001" customHeight="1" x14ac:dyDescent="0.25">
      <c r="A81" s="45" t="s">
        <v>182</v>
      </c>
      <c r="B81" s="25">
        <v>512.11000000000013</v>
      </c>
      <c r="C81" s="186">
        <v>1161.26</v>
      </c>
      <c r="D81" s="67">
        <f t="shared" si="13"/>
        <v>1.2675987580793182</v>
      </c>
      <c r="F81" s="25">
        <v>117.81900000000002</v>
      </c>
      <c r="G81" s="186">
        <v>309.447</v>
      </c>
      <c r="H81" s="67">
        <f t="shared" si="14"/>
        <v>1.6264609273546708</v>
      </c>
      <c r="J81" s="48">
        <f t="shared" si="15"/>
        <v>2.3006580617445467</v>
      </c>
      <c r="K81" s="189">
        <f t="shared" si="16"/>
        <v>2.6647520796376352</v>
      </c>
      <c r="L81" s="67">
        <f t="shared" si="17"/>
        <v>0.15825646755042019</v>
      </c>
    </row>
    <row r="82" spans="1:12" ht="20.100000000000001" customHeight="1" x14ac:dyDescent="0.25">
      <c r="A82" s="45" t="s">
        <v>183</v>
      </c>
      <c r="B82" s="25">
        <v>458.80000000000007</v>
      </c>
      <c r="C82" s="186">
        <v>862.69</v>
      </c>
      <c r="D82" s="67">
        <f t="shared" si="13"/>
        <v>0.88031822144725358</v>
      </c>
      <c r="F82" s="25">
        <v>192.67600000000002</v>
      </c>
      <c r="G82" s="186">
        <v>303.31999999999994</v>
      </c>
      <c r="H82" s="67">
        <f t="shared" si="14"/>
        <v>0.57424899831842013</v>
      </c>
      <c r="J82" s="48">
        <f t="shared" si="15"/>
        <v>4.1995640802092407</v>
      </c>
      <c r="K82" s="189">
        <f t="shared" si="16"/>
        <v>3.5159790886645252</v>
      </c>
      <c r="L82" s="67">
        <f t="shared" si="17"/>
        <v>-0.16277522583026194</v>
      </c>
    </row>
    <row r="83" spans="1:12" ht="20.100000000000001" customHeight="1" x14ac:dyDescent="0.25">
      <c r="A83" s="45" t="s">
        <v>200</v>
      </c>
      <c r="B83" s="25">
        <v>1212.33</v>
      </c>
      <c r="C83" s="186">
        <v>1444.7800000000002</v>
      </c>
      <c r="D83" s="67">
        <f t="shared" si="13"/>
        <v>0.1917382230910728</v>
      </c>
      <c r="F83" s="25">
        <v>264.58599999999996</v>
      </c>
      <c r="G83" s="186">
        <v>286.74300000000005</v>
      </c>
      <c r="H83" s="67">
        <f t="shared" si="14"/>
        <v>8.3742148110633588E-2</v>
      </c>
      <c r="J83" s="48">
        <f t="shared" si="15"/>
        <v>2.1824585715110572</v>
      </c>
      <c r="K83" s="189">
        <f t="shared" si="16"/>
        <v>1.9846827890751535</v>
      </c>
      <c r="L83" s="67">
        <f t="shared" si="17"/>
        <v>-9.0620635377729394E-2</v>
      </c>
    </row>
    <row r="84" spans="1:12" ht="20.100000000000001" customHeight="1" x14ac:dyDescent="0.25">
      <c r="A84" s="45" t="s">
        <v>195</v>
      </c>
      <c r="B84" s="25">
        <v>1103.6500000000001</v>
      </c>
      <c r="C84" s="186">
        <v>1322.2</v>
      </c>
      <c r="D84" s="67">
        <f t="shared" si="13"/>
        <v>0.19802473610293111</v>
      </c>
      <c r="F84" s="25">
        <v>251.49100000000001</v>
      </c>
      <c r="G84" s="186">
        <v>283.28100000000006</v>
      </c>
      <c r="H84" s="67">
        <f t="shared" si="14"/>
        <v>0.12640611393648302</v>
      </c>
      <c r="J84" s="48">
        <f t="shared" si="15"/>
        <v>2.2787206088886873</v>
      </c>
      <c r="K84" s="189">
        <f t="shared" si="16"/>
        <v>2.142497352896688</v>
      </c>
      <c r="L84" s="67">
        <f t="shared" si="17"/>
        <v>-5.9780587168355964E-2</v>
      </c>
    </row>
    <row r="85" spans="1:12" ht="20.100000000000001" customHeight="1" x14ac:dyDescent="0.25">
      <c r="A85" s="45" t="s">
        <v>198</v>
      </c>
      <c r="B85" s="25">
        <v>1456.8200000000004</v>
      </c>
      <c r="C85" s="186">
        <v>1285.6800000000003</v>
      </c>
      <c r="D85" s="67">
        <f t="shared" si="13"/>
        <v>-0.11747504839307536</v>
      </c>
      <c r="F85" s="25">
        <v>298.27400000000006</v>
      </c>
      <c r="G85" s="186">
        <v>247.32999999999996</v>
      </c>
      <c r="H85" s="67">
        <f t="shared" si="14"/>
        <v>-0.17079597953559511</v>
      </c>
      <c r="J85" s="48">
        <f t="shared" si="15"/>
        <v>2.0474320780878901</v>
      </c>
      <c r="K85" s="189">
        <f t="shared" si="16"/>
        <v>1.9237290772198361</v>
      </c>
      <c r="L85" s="67">
        <f t="shared" si="17"/>
        <v>-6.0418610312866154E-2</v>
      </c>
    </row>
    <row r="86" spans="1:12" ht="20.100000000000001" customHeight="1" x14ac:dyDescent="0.25">
      <c r="A86" s="45" t="s">
        <v>197</v>
      </c>
      <c r="B86" s="25">
        <v>1144.0100000000002</v>
      </c>
      <c r="C86" s="186">
        <v>870.98</v>
      </c>
      <c r="D86" s="67">
        <f t="shared" si="13"/>
        <v>-0.23866050121939505</v>
      </c>
      <c r="F86" s="25">
        <v>321.10500000000002</v>
      </c>
      <c r="G86" s="186">
        <v>231.178</v>
      </c>
      <c r="H86" s="67">
        <f t="shared" si="14"/>
        <v>-0.28005481073169219</v>
      </c>
      <c r="J86" s="48">
        <f t="shared" si="15"/>
        <v>2.8068373528203421</v>
      </c>
      <c r="K86" s="189">
        <f t="shared" si="16"/>
        <v>2.6542285701164205</v>
      </c>
      <c r="L86" s="67">
        <f t="shared" si="17"/>
        <v>-5.4370369038511793E-2</v>
      </c>
    </row>
    <row r="87" spans="1:12" ht="20.100000000000001" customHeight="1" x14ac:dyDescent="0.25">
      <c r="A87" s="45" t="s">
        <v>202</v>
      </c>
      <c r="B87" s="25">
        <v>97.610000000000014</v>
      </c>
      <c r="C87" s="186">
        <v>303.49</v>
      </c>
      <c r="D87" s="67">
        <f t="shared" si="13"/>
        <v>2.1092101219137378</v>
      </c>
      <c r="F87" s="25">
        <v>98.852000000000004</v>
      </c>
      <c r="G87" s="186">
        <v>220.21800000000002</v>
      </c>
      <c r="H87" s="67">
        <f t="shared" si="14"/>
        <v>1.2277546230728766</v>
      </c>
      <c r="J87" s="48">
        <f t="shared" si="15"/>
        <v>10.127241061366663</v>
      </c>
      <c r="K87" s="189">
        <f t="shared" si="16"/>
        <v>7.2561863652838641</v>
      </c>
      <c r="L87" s="67">
        <f t="shared" si="17"/>
        <v>-0.28349820831611094</v>
      </c>
    </row>
    <row r="88" spans="1:12" ht="20.100000000000001" customHeight="1" x14ac:dyDescent="0.25">
      <c r="A88" s="45" t="s">
        <v>213</v>
      </c>
      <c r="B88" s="25">
        <v>802.77</v>
      </c>
      <c r="C88" s="186">
        <v>625.28</v>
      </c>
      <c r="D88" s="67">
        <f t="shared" si="13"/>
        <v>-0.22109695180437736</v>
      </c>
      <c r="F88" s="25">
        <v>204.10499999999999</v>
      </c>
      <c r="G88" s="186">
        <v>187.65899999999999</v>
      </c>
      <c r="H88" s="67">
        <f t="shared" si="14"/>
        <v>-8.057617402807378E-2</v>
      </c>
      <c r="J88" s="48">
        <f t="shared" si="15"/>
        <v>2.5425090623715385</v>
      </c>
      <c r="K88" s="189">
        <f t="shared" si="16"/>
        <v>3.001199462640737</v>
      </c>
      <c r="L88" s="67">
        <f t="shared" si="17"/>
        <v>0.18040856060562185</v>
      </c>
    </row>
    <row r="89" spans="1:12" ht="20.100000000000001" customHeight="1" x14ac:dyDescent="0.25">
      <c r="A89" s="45" t="s">
        <v>206</v>
      </c>
      <c r="B89" s="25">
        <v>533.76</v>
      </c>
      <c r="C89" s="186">
        <v>498.03000000000003</v>
      </c>
      <c r="D89" s="67">
        <f t="shared" si="13"/>
        <v>-6.6940197841726543E-2</v>
      </c>
      <c r="F89" s="25">
        <v>200.84300000000007</v>
      </c>
      <c r="G89" s="186">
        <v>168.52600000000001</v>
      </c>
      <c r="H89" s="67">
        <f t="shared" si="14"/>
        <v>-0.16090677793102101</v>
      </c>
      <c r="J89" s="48">
        <f t="shared" si="15"/>
        <v>3.7627960131894502</v>
      </c>
      <c r="K89" s="189">
        <f t="shared" si="16"/>
        <v>3.383852378370781</v>
      </c>
      <c r="L89" s="67">
        <f t="shared" si="17"/>
        <v>-0.10070799306961796</v>
      </c>
    </row>
    <row r="90" spans="1:12" ht="20.100000000000001" customHeight="1" x14ac:dyDescent="0.25">
      <c r="A90" s="45" t="s">
        <v>203</v>
      </c>
      <c r="B90" s="25">
        <v>371.53</v>
      </c>
      <c r="C90" s="186">
        <v>86.11999999999999</v>
      </c>
      <c r="D90" s="67">
        <f t="shared" si="13"/>
        <v>-0.76820176028853659</v>
      </c>
      <c r="F90" s="25">
        <v>690.42</v>
      </c>
      <c r="G90" s="186">
        <v>149.50800000000001</v>
      </c>
      <c r="H90" s="67">
        <f t="shared" si="14"/>
        <v>-0.78345355001303552</v>
      </c>
      <c r="J90" s="48">
        <f t="shared" si="15"/>
        <v>18.58315613813151</v>
      </c>
      <c r="K90" s="189">
        <f t="shared" si="16"/>
        <v>17.360427310729218</v>
      </c>
      <c r="L90" s="67">
        <f t="shared" si="17"/>
        <v>-6.5797694337471929E-2</v>
      </c>
    </row>
    <row r="91" spans="1:12" ht="20.100000000000001" customHeight="1" x14ac:dyDescent="0.25">
      <c r="A91" s="45" t="s">
        <v>207</v>
      </c>
      <c r="B91" s="25">
        <v>288.89</v>
      </c>
      <c r="C91" s="186">
        <v>468.27</v>
      </c>
      <c r="D91" s="67">
        <f t="shared" si="13"/>
        <v>0.62092838104468828</v>
      </c>
      <c r="F91" s="25">
        <v>84.886999999999986</v>
      </c>
      <c r="G91" s="186">
        <v>139.17399999999995</v>
      </c>
      <c r="H91" s="67">
        <f t="shared" si="14"/>
        <v>0.63952077467692314</v>
      </c>
      <c r="J91" s="48">
        <f t="shared" si="15"/>
        <v>2.9383848523659521</v>
      </c>
      <c r="K91" s="189">
        <f t="shared" si="16"/>
        <v>2.9720887522156012</v>
      </c>
      <c r="L91" s="67">
        <f t="shared" ref="L91:L93" si="18">(K91-J91)/J91</f>
        <v>1.1470212903701529E-2</v>
      </c>
    </row>
    <row r="92" spans="1:12" ht="20.100000000000001" customHeight="1" x14ac:dyDescent="0.25">
      <c r="A92" s="45" t="s">
        <v>214</v>
      </c>
      <c r="B92" s="25">
        <v>223.24</v>
      </c>
      <c r="C92" s="186">
        <v>438.6</v>
      </c>
      <c r="D92" s="67">
        <f t="shared" si="13"/>
        <v>0.96470166636803445</v>
      </c>
      <c r="F92" s="25">
        <v>52.5</v>
      </c>
      <c r="G92" s="186">
        <v>138.37200000000001</v>
      </c>
      <c r="H92" s="67">
        <f t="shared" si="14"/>
        <v>1.6356571428571431</v>
      </c>
      <c r="J92" s="48">
        <f t="shared" si="15"/>
        <v>2.3517290808098905</v>
      </c>
      <c r="K92" s="189">
        <f t="shared" si="16"/>
        <v>3.1548563611491112</v>
      </c>
      <c r="L92" s="67">
        <f t="shared" si="18"/>
        <v>0.34150501726271931</v>
      </c>
    </row>
    <row r="93" spans="1:12" ht="20.100000000000001" customHeight="1" x14ac:dyDescent="0.25">
      <c r="A93" s="45" t="s">
        <v>205</v>
      </c>
      <c r="B93" s="25">
        <v>173.42000000000002</v>
      </c>
      <c r="C93" s="186">
        <v>239.33000000000004</v>
      </c>
      <c r="D93" s="67">
        <f t="shared" si="13"/>
        <v>0.38005997001499259</v>
      </c>
      <c r="F93" s="25">
        <v>75.728000000000009</v>
      </c>
      <c r="G93" s="186">
        <v>126.64800000000004</v>
      </c>
      <c r="H93" s="67">
        <f t="shared" si="14"/>
        <v>0.67240650750052855</v>
      </c>
      <c r="J93" s="48">
        <f t="shared" si="15"/>
        <v>4.3667397070695424</v>
      </c>
      <c r="K93" s="189">
        <f t="shared" si="16"/>
        <v>5.2917728659173537</v>
      </c>
      <c r="L93" s="67">
        <f t="shared" si="18"/>
        <v>0.21183611135562466</v>
      </c>
    </row>
    <row r="94" spans="1:12" ht="20.100000000000001" customHeight="1" x14ac:dyDescent="0.25">
      <c r="A94" s="45" t="s">
        <v>208</v>
      </c>
      <c r="B94" s="25">
        <v>271.52999999999997</v>
      </c>
      <c r="C94" s="186">
        <v>340.35000000000008</v>
      </c>
      <c r="D94" s="67">
        <f t="shared" si="13"/>
        <v>0.25345265716495458</v>
      </c>
      <c r="F94" s="25">
        <v>84.724000000000004</v>
      </c>
      <c r="G94" s="186">
        <v>98.683000000000007</v>
      </c>
      <c r="H94" s="67">
        <f t="shared" si="14"/>
        <v>0.16475850998536426</v>
      </c>
      <c r="J94" s="48">
        <f t="shared" si="15"/>
        <v>3.1202445401981374</v>
      </c>
      <c r="K94" s="189">
        <f t="shared" si="16"/>
        <v>2.8994564418980455</v>
      </c>
      <c r="L94" s="67">
        <f t="shared" ref="L94" si="19">(K94-J94)/J94</f>
        <v>-7.0759870085718241E-2</v>
      </c>
    </row>
    <row r="95" spans="1:12" ht="20.100000000000001" customHeight="1" thickBot="1" x14ac:dyDescent="0.3">
      <c r="A95" s="14" t="s">
        <v>17</v>
      </c>
      <c r="B95" s="25">
        <f>B96-SUM(B68:B94)</f>
        <v>3161.7500000000582</v>
      </c>
      <c r="C95" s="186">
        <f>C96-SUM(C68:C94)</f>
        <v>3383.5700000000361</v>
      </c>
      <c r="D95" s="67">
        <f t="shared" si="13"/>
        <v>7.0157349569059474E-2</v>
      </c>
      <c r="F95" s="25">
        <f>F96-SUM(F68:F94)</f>
        <v>815.20799999999144</v>
      </c>
      <c r="G95" s="186">
        <f>G96-SUM(G68:G94)</f>
        <v>984.21499999998923</v>
      </c>
      <c r="H95" s="67">
        <f t="shared" si="14"/>
        <v>0.20731764163256441</v>
      </c>
      <c r="J95" s="48">
        <f t="shared" si="15"/>
        <v>2.5783442713686293</v>
      </c>
      <c r="K95" s="189">
        <f t="shared" si="16"/>
        <v>2.9088063790611063</v>
      </c>
      <c r="L95" s="67">
        <f>(K95-J95)/J95</f>
        <v>0.12816834096288546</v>
      </c>
    </row>
    <row r="96" spans="1:12" ht="26.25" customHeight="1" thickBot="1" x14ac:dyDescent="0.3">
      <c r="A96" s="18" t="s">
        <v>18</v>
      </c>
      <c r="B96" s="23">
        <v>180712.18000000002</v>
      </c>
      <c r="C96" s="191">
        <v>200858.83000000002</v>
      </c>
      <c r="D96" s="72">
        <f t="shared" si="13"/>
        <v>0.11148473777473102</v>
      </c>
      <c r="E96" s="2"/>
      <c r="F96" s="23">
        <v>54991.276000000013</v>
      </c>
      <c r="G96" s="191">
        <v>60376.718999999997</v>
      </c>
      <c r="H96" s="72">
        <f t="shared" si="14"/>
        <v>9.7932679358085514E-2</v>
      </c>
      <c r="I96" s="2"/>
      <c r="J96" s="44">
        <f t="shared" si="15"/>
        <v>3.0430309678074829</v>
      </c>
      <c r="K96" s="196">
        <f t="shared" si="16"/>
        <v>3.0059280440894725</v>
      </c>
      <c r="L96" s="72">
        <f>(K96-J96)/J96</f>
        <v>-1.2192752591257168E-2</v>
      </c>
    </row>
  </sheetData>
  <mergeCells count="21">
    <mergeCell ref="J4:K4"/>
    <mergeCell ref="F5:G5"/>
    <mergeCell ref="J5:K5"/>
    <mergeCell ref="J36:K36"/>
    <mergeCell ref="B5:C5"/>
    <mergeCell ref="B37:C37"/>
    <mergeCell ref="F37:G37"/>
    <mergeCell ref="A4:A6"/>
    <mergeCell ref="B4:C4"/>
    <mergeCell ref="F4:G4"/>
    <mergeCell ref="A36:A38"/>
    <mergeCell ref="B36:C36"/>
    <mergeCell ref="F36:G36"/>
    <mergeCell ref="J66:K66"/>
    <mergeCell ref="J37:K37"/>
    <mergeCell ref="J65:K65"/>
    <mergeCell ref="A65:A67"/>
    <mergeCell ref="B65:C65"/>
    <mergeCell ref="F65:G65"/>
    <mergeCell ref="B66:C66"/>
    <mergeCell ref="F66:G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H7:H33 D7:D33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H39:H62 D39:D62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D68:D96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H68:H96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O19"/>
  <sheetViews>
    <sheetView showGridLines="0" workbookViewId="0">
      <selection activeCell="R14" sqref="R14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7" width="10.85546875" customWidth="1"/>
    <col min="8" max="8" width="2.140625" customWidth="1"/>
    <col min="11" max="11" width="10.85546875" customWidth="1"/>
    <col min="12" max="12" width="2" style="13" customWidth="1"/>
    <col min="13" max="14" width="9.140625" style="41"/>
    <col min="15" max="15" width="10.85546875" customWidth="1"/>
  </cols>
  <sheetData>
    <row r="1" spans="1:15" ht="15.75" x14ac:dyDescent="0.25">
      <c r="A1" s="36" t="s">
        <v>96</v>
      </c>
      <c r="B1" s="6"/>
    </row>
    <row r="3" spans="1:15" ht="15.75" thickBot="1" x14ac:dyDescent="0.3"/>
    <row r="4" spans="1:15" x14ac:dyDescent="0.25">
      <c r="A4" s="390" t="s">
        <v>16</v>
      </c>
      <c r="B4" s="406"/>
      <c r="C4" s="406"/>
      <c r="D4" s="406"/>
      <c r="E4" s="409" t="s">
        <v>1</v>
      </c>
      <c r="F4" s="405"/>
      <c r="G4" s="176" t="s">
        <v>0</v>
      </c>
      <c r="I4" s="403" t="s">
        <v>19</v>
      </c>
      <c r="J4" s="402"/>
      <c r="K4" s="176" t="s">
        <v>0</v>
      </c>
      <c r="L4"/>
      <c r="M4" s="401" t="s">
        <v>22</v>
      </c>
      <c r="N4" s="402"/>
      <c r="O4" s="176" t="s">
        <v>0</v>
      </c>
    </row>
    <row r="5" spans="1:15" x14ac:dyDescent="0.25">
      <c r="A5" s="407"/>
      <c r="B5" s="408"/>
      <c r="C5" s="408"/>
      <c r="D5" s="408"/>
      <c r="E5" s="410" t="s">
        <v>149</v>
      </c>
      <c r="F5" s="400"/>
      <c r="G5" s="177" t="s">
        <v>122</v>
      </c>
      <c r="I5" s="399" t="str">
        <f>E5</f>
        <v>jan-mar</v>
      </c>
      <c r="J5" s="404"/>
      <c r="K5" s="177" t="str">
        <f>G5</f>
        <v>2021/2020</v>
      </c>
      <c r="L5"/>
      <c r="M5" s="399" t="str">
        <f>E5</f>
        <v>jan-mar</v>
      </c>
      <c r="N5" s="400"/>
      <c r="O5" s="177" t="str">
        <f>K5</f>
        <v>2021/2020</v>
      </c>
    </row>
    <row r="6" spans="1:15" ht="19.5" customHeight="1" thickBot="1" x14ac:dyDescent="0.3">
      <c r="A6" s="391"/>
      <c r="B6" s="412"/>
      <c r="C6" s="412"/>
      <c r="D6" s="412"/>
      <c r="E6" s="120">
        <v>2020</v>
      </c>
      <c r="F6" s="190">
        <v>2021</v>
      </c>
      <c r="G6" s="177" t="s">
        <v>1</v>
      </c>
      <c r="I6" s="225">
        <f>E6</f>
        <v>2020</v>
      </c>
      <c r="J6" s="184">
        <f>F6</f>
        <v>2021</v>
      </c>
      <c r="K6" s="316">
        <v>1000</v>
      </c>
      <c r="L6"/>
      <c r="M6" s="225">
        <f>E6</f>
        <v>2020</v>
      </c>
      <c r="N6" s="184">
        <f>F6</f>
        <v>2021</v>
      </c>
      <c r="O6" s="177"/>
    </row>
    <row r="7" spans="1:15" ht="24" customHeight="1" thickBot="1" x14ac:dyDescent="0.3">
      <c r="A7" s="18" t="s">
        <v>20</v>
      </c>
      <c r="B7" s="19"/>
      <c r="C7" s="19"/>
      <c r="D7" s="19"/>
      <c r="E7" s="23">
        <v>61490.15</v>
      </c>
      <c r="F7" s="191">
        <v>71406.579999999987</v>
      </c>
      <c r="G7" s="214">
        <f t="shared" ref="G7:G18" si="0">(F7-E7)/E7</f>
        <v>0.16126859342512559</v>
      </c>
      <c r="H7" s="12"/>
      <c r="I7" s="23">
        <v>15592.369000000006</v>
      </c>
      <c r="J7" s="191">
        <v>18913.801000000021</v>
      </c>
      <c r="K7" s="214">
        <f t="shared" ref="K7:K18" si="1">(J7-I7)/I7</f>
        <v>0.21301650826760282</v>
      </c>
      <c r="L7" s="52"/>
      <c r="M7" s="246">
        <f t="shared" ref="M7:M18" si="2">(I7/E7)*10</f>
        <v>2.5357506852723577</v>
      </c>
      <c r="N7" s="247">
        <f t="shared" ref="N7:N18" si="3">(J7/F7)*10</f>
        <v>2.6487476364223053</v>
      </c>
      <c r="O7" s="70">
        <f>(N7-M7)/M7</f>
        <v>4.4561538248312015E-2</v>
      </c>
    </row>
    <row r="8" spans="1:15" s="9" customFormat="1" ht="24" customHeight="1" x14ac:dyDescent="0.25">
      <c r="A8" s="58"/>
      <c r="B8" s="232" t="s">
        <v>35</v>
      </c>
      <c r="C8" s="232"/>
      <c r="D8" s="233"/>
      <c r="E8" s="235">
        <v>54948.160000000003</v>
      </c>
      <c r="F8" s="236">
        <v>66312.409999999989</v>
      </c>
      <c r="G8" s="275">
        <f t="shared" si="0"/>
        <v>0.20681766232026669</v>
      </c>
      <c r="H8" s="5"/>
      <c r="I8" s="235">
        <v>14867.075000000006</v>
      </c>
      <c r="J8" s="236">
        <v>18337.04300000002</v>
      </c>
      <c r="K8" s="276">
        <f t="shared" si="1"/>
        <v>0.23339950864578352</v>
      </c>
      <c r="L8" s="57"/>
      <c r="M8" s="248">
        <f t="shared" si="2"/>
        <v>2.7056547480388797</v>
      </c>
      <c r="N8" s="249">
        <f t="shared" si="3"/>
        <v>2.765250576777412</v>
      </c>
      <c r="O8" s="237">
        <f t="shared" ref="O8:O18" si="4">(N8-M8)/M8</f>
        <v>2.2026398150661583E-2</v>
      </c>
    </row>
    <row r="9" spans="1:15" ht="24" customHeight="1" x14ac:dyDescent="0.25">
      <c r="A9" s="14"/>
      <c r="B9" s="1" t="s">
        <v>39</v>
      </c>
      <c r="D9" s="1"/>
      <c r="E9" s="25">
        <v>6537.48</v>
      </c>
      <c r="F9" s="186">
        <v>5087.5000000000009</v>
      </c>
      <c r="G9" s="237">
        <f t="shared" si="0"/>
        <v>-0.22179494239370504</v>
      </c>
      <c r="H9" s="1"/>
      <c r="I9" s="25">
        <v>724.97199999999987</v>
      </c>
      <c r="J9" s="186">
        <v>571.43099999999993</v>
      </c>
      <c r="K9" s="237">
        <f t="shared" si="1"/>
        <v>-0.21178886908735781</v>
      </c>
      <c r="L9" s="8"/>
      <c r="M9" s="248">
        <f t="shared" si="2"/>
        <v>1.1089471784234903</v>
      </c>
      <c r="N9" s="249">
        <f t="shared" si="3"/>
        <v>1.1232058968058964</v>
      </c>
      <c r="O9" s="237">
        <f t="shared" si="4"/>
        <v>1.2857887787474868E-2</v>
      </c>
    </row>
    <row r="10" spans="1:15" ht="24" customHeight="1" thickBot="1" x14ac:dyDescent="0.3">
      <c r="A10" s="14"/>
      <c r="B10" s="1" t="s">
        <v>38</v>
      </c>
      <c r="D10" s="1"/>
      <c r="E10" s="25">
        <v>4.51</v>
      </c>
      <c r="F10" s="186">
        <v>6.67</v>
      </c>
      <c r="G10" s="245">
        <f t="shared" si="0"/>
        <v>0.47893569844789363</v>
      </c>
      <c r="H10" s="1"/>
      <c r="I10" s="25">
        <v>0.32200000000000001</v>
      </c>
      <c r="J10" s="186">
        <v>5.327</v>
      </c>
      <c r="K10" s="278">
        <f t="shared" si="1"/>
        <v>15.543478260869565</v>
      </c>
      <c r="L10" s="8"/>
      <c r="M10" s="248">
        <f t="shared" si="2"/>
        <v>0.71396895787139691</v>
      </c>
      <c r="N10" s="249">
        <f t="shared" si="3"/>
        <v>7.986506746626687</v>
      </c>
      <c r="O10" s="237">
        <f t="shared" si="4"/>
        <v>10.186070008474024</v>
      </c>
    </row>
    <row r="11" spans="1:15" ht="24" customHeight="1" thickBot="1" x14ac:dyDescent="0.3">
      <c r="A11" s="18" t="s">
        <v>21</v>
      </c>
      <c r="B11" s="19"/>
      <c r="C11" s="19"/>
      <c r="D11" s="19"/>
      <c r="E11" s="23">
        <v>87855.789999999906</v>
      </c>
      <c r="F11" s="191">
        <v>95587.529999999955</v>
      </c>
      <c r="G11" s="214">
        <f t="shared" si="0"/>
        <v>8.8004899847808057E-2</v>
      </c>
      <c r="H11" s="12"/>
      <c r="I11" s="23">
        <v>30222.679999999993</v>
      </c>
      <c r="J11" s="191">
        <v>33813.887999999999</v>
      </c>
      <c r="K11" s="214">
        <f t="shared" si="1"/>
        <v>0.11882493544583098</v>
      </c>
      <c r="L11" s="8"/>
      <c r="M11" s="250">
        <f t="shared" si="2"/>
        <v>3.4400328083100757</v>
      </c>
      <c r="N11" s="251">
        <f t="shared" si="3"/>
        <v>3.5374789996142821</v>
      </c>
      <c r="O11" s="72">
        <f t="shared" si="4"/>
        <v>2.8327111028943083E-2</v>
      </c>
    </row>
    <row r="12" spans="1:15" s="9" customFormat="1" ht="24" customHeight="1" x14ac:dyDescent="0.25">
      <c r="A12" s="58"/>
      <c r="B12" s="5" t="s">
        <v>35</v>
      </c>
      <c r="C12" s="5"/>
      <c r="D12" s="5"/>
      <c r="E12" s="37">
        <v>85468.239999999903</v>
      </c>
      <c r="F12" s="187">
        <v>93044.51999999996</v>
      </c>
      <c r="G12" s="275">
        <f t="shared" si="0"/>
        <v>8.8644390009669852E-2</v>
      </c>
      <c r="H12" s="5"/>
      <c r="I12" s="37">
        <v>29740.210999999996</v>
      </c>
      <c r="J12" s="187">
        <v>33267.064000000006</v>
      </c>
      <c r="K12" s="275">
        <f t="shared" si="1"/>
        <v>0.11858870133772792</v>
      </c>
      <c r="L12" s="57"/>
      <c r="M12" s="248">
        <f t="shared" si="2"/>
        <v>3.4796798202466821</v>
      </c>
      <c r="N12" s="249">
        <f t="shared" si="3"/>
        <v>3.5753920811241779</v>
      </c>
      <c r="O12" s="237">
        <f t="shared" si="4"/>
        <v>2.7506053953754456E-2</v>
      </c>
    </row>
    <row r="13" spans="1:15" ht="24" customHeight="1" x14ac:dyDescent="0.25">
      <c r="A13" s="14"/>
      <c r="B13" s="5" t="s">
        <v>39</v>
      </c>
      <c r="D13" s="5"/>
      <c r="E13" s="213">
        <v>2270.4699999999998</v>
      </c>
      <c r="F13" s="211">
        <v>2536.2600000000002</v>
      </c>
      <c r="G13" s="237">
        <f t="shared" si="0"/>
        <v>0.11706386783353245</v>
      </c>
      <c r="H13" s="238"/>
      <c r="I13" s="213">
        <v>466.22599999999994</v>
      </c>
      <c r="J13" s="211">
        <v>545.93099999999993</v>
      </c>
      <c r="K13" s="237">
        <f t="shared" si="1"/>
        <v>0.17095786163791807</v>
      </c>
      <c r="L13" s="239"/>
      <c r="M13" s="248">
        <f t="shared" si="2"/>
        <v>2.0534338705202009</v>
      </c>
      <c r="N13" s="249">
        <f t="shared" si="3"/>
        <v>2.1525040808119038</v>
      </c>
      <c r="O13" s="237">
        <f t="shared" si="4"/>
        <v>4.8246116767619723E-2</v>
      </c>
    </row>
    <row r="14" spans="1:15" ht="24" customHeight="1" thickBot="1" x14ac:dyDescent="0.3">
      <c r="A14" s="14"/>
      <c r="B14" s="1" t="s">
        <v>38</v>
      </c>
      <c r="D14" s="1"/>
      <c r="E14" s="213">
        <v>117.08000000000001</v>
      </c>
      <c r="F14" s="211">
        <v>6.75</v>
      </c>
      <c r="G14" s="245">
        <f t="shared" si="0"/>
        <v>-0.94234711308507002</v>
      </c>
      <c r="H14" s="238"/>
      <c r="I14" s="213">
        <v>16.243000000000002</v>
      </c>
      <c r="J14" s="211">
        <v>0.89300000000000002</v>
      </c>
      <c r="K14" s="278">
        <f t="shared" si="1"/>
        <v>-0.94502247121837091</v>
      </c>
      <c r="L14" s="239"/>
      <c r="M14" s="248">
        <f t="shared" si="2"/>
        <v>1.387341988384011</v>
      </c>
      <c r="N14" s="249">
        <f t="shared" si="3"/>
        <v>1.3229629629629631</v>
      </c>
      <c r="O14" s="237">
        <f t="shared" si="4"/>
        <v>-4.6404582258796324E-2</v>
      </c>
    </row>
    <row r="15" spans="1:15" ht="24" customHeight="1" thickBot="1" x14ac:dyDescent="0.3">
      <c r="A15" s="18" t="s">
        <v>12</v>
      </c>
      <c r="B15" s="19"/>
      <c r="C15" s="19"/>
      <c r="D15" s="19"/>
      <c r="E15" s="23">
        <v>149345.93999999989</v>
      </c>
      <c r="F15" s="191">
        <v>166994.10999999996</v>
      </c>
      <c r="G15" s="214">
        <f t="shared" si="0"/>
        <v>0.11816973397469047</v>
      </c>
      <c r="H15" s="12"/>
      <c r="I15" s="23">
        <v>45815.049000000006</v>
      </c>
      <c r="J15" s="191">
        <v>52727.68900000002</v>
      </c>
      <c r="K15" s="214">
        <f t="shared" si="1"/>
        <v>0.1508814276287255</v>
      </c>
      <c r="L15" s="8"/>
      <c r="M15" s="250">
        <f t="shared" si="2"/>
        <v>3.0677130560094263</v>
      </c>
      <c r="N15" s="251">
        <f t="shared" si="3"/>
        <v>3.1574580085489261</v>
      </c>
      <c r="O15" s="72">
        <f t="shared" si="4"/>
        <v>2.9254676334116696E-2</v>
      </c>
    </row>
    <row r="16" spans="1:15" s="53" customFormat="1" ht="24" customHeight="1" x14ac:dyDescent="0.25">
      <c r="A16" s="234"/>
      <c r="B16" s="232" t="s">
        <v>35</v>
      </c>
      <c r="C16" s="232"/>
      <c r="D16" s="233"/>
      <c r="E16" s="235">
        <f>E8+E12</f>
        <v>140416.39999999991</v>
      </c>
      <c r="F16" s="236">
        <f t="shared" ref="F16:F17" si="5">F8+F12</f>
        <v>159356.92999999993</v>
      </c>
      <c r="G16" s="276">
        <f t="shared" si="0"/>
        <v>0.13488830364544341</v>
      </c>
      <c r="H16" s="5"/>
      <c r="I16" s="235">
        <f t="shared" ref="I16:J18" si="6">I8+I12</f>
        <v>44607.286</v>
      </c>
      <c r="J16" s="236">
        <f t="shared" si="6"/>
        <v>51604.107000000025</v>
      </c>
      <c r="K16" s="276">
        <f t="shared" si="1"/>
        <v>0.15685377048045526</v>
      </c>
      <c r="L16" s="57"/>
      <c r="M16" s="248">
        <f t="shared" si="2"/>
        <v>3.1767860449349246</v>
      </c>
      <c r="N16" s="249">
        <f t="shared" si="3"/>
        <v>3.2382719094801873</v>
      </c>
      <c r="O16" s="237">
        <f t="shared" si="4"/>
        <v>1.9354738932858238E-2</v>
      </c>
    </row>
    <row r="17" spans="1:15" ht="24" customHeight="1" x14ac:dyDescent="0.25">
      <c r="A17" s="14"/>
      <c r="B17" s="5" t="s">
        <v>39</v>
      </c>
      <c r="C17" s="5"/>
      <c r="D17" s="240"/>
      <c r="E17" s="213">
        <f>E9+E13</f>
        <v>8807.9499999999989</v>
      </c>
      <c r="F17" s="211">
        <f t="shared" si="5"/>
        <v>7623.7600000000011</v>
      </c>
      <c r="G17" s="237">
        <f t="shared" si="0"/>
        <v>-0.13444558608983906</v>
      </c>
      <c r="H17" s="238"/>
      <c r="I17" s="213">
        <f t="shared" si="6"/>
        <v>1191.1979999999999</v>
      </c>
      <c r="J17" s="211">
        <f t="shared" si="6"/>
        <v>1117.3619999999999</v>
      </c>
      <c r="K17" s="237">
        <f t="shared" si="1"/>
        <v>-6.1984657462487359E-2</v>
      </c>
      <c r="L17" s="239"/>
      <c r="M17" s="248">
        <f t="shared" si="2"/>
        <v>1.3524123093341811</v>
      </c>
      <c r="N17" s="249">
        <f t="shared" si="3"/>
        <v>1.4656311321447679</v>
      </c>
      <c r="O17" s="237">
        <f t="shared" si="4"/>
        <v>8.3716202543532486E-2</v>
      </c>
    </row>
    <row r="18" spans="1:15" ht="24" customHeight="1" thickBot="1" x14ac:dyDescent="0.3">
      <c r="A18" s="15"/>
      <c r="B18" s="241" t="s">
        <v>38</v>
      </c>
      <c r="C18" s="241"/>
      <c r="D18" s="242"/>
      <c r="E18" s="243">
        <f>E10+E14</f>
        <v>121.59000000000002</v>
      </c>
      <c r="F18" s="244">
        <f>F10+F14</f>
        <v>13.42</v>
      </c>
      <c r="G18" s="277">
        <f t="shared" si="0"/>
        <v>-0.88962908133892593</v>
      </c>
      <c r="H18" s="238"/>
      <c r="I18" s="243">
        <f t="shared" si="6"/>
        <v>16.565000000000001</v>
      </c>
      <c r="J18" s="244">
        <f t="shared" si="6"/>
        <v>6.22</v>
      </c>
      <c r="K18" s="277">
        <f t="shared" si="1"/>
        <v>-0.62450950799879268</v>
      </c>
      <c r="L18" s="239"/>
      <c r="M18" s="252">
        <f t="shared" si="2"/>
        <v>1.3623653260958959</v>
      </c>
      <c r="N18" s="253">
        <f t="shared" si="3"/>
        <v>4.6348733233979136</v>
      </c>
      <c r="O18" s="245">
        <f t="shared" si="4"/>
        <v>2.4020781611346358</v>
      </c>
    </row>
    <row r="19" spans="1:15" ht="6.75" customHeight="1" x14ac:dyDescent="0.25">
      <c r="M19" s="254"/>
      <c r="N19" s="254"/>
    </row>
  </sheetData>
  <mergeCells count="7">
    <mergeCell ref="A4:D6"/>
    <mergeCell ref="E4:F4"/>
    <mergeCell ref="I4:J4"/>
    <mergeCell ref="M4:N4"/>
    <mergeCell ref="E5:F5"/>
    <mergeCell ref="I5:J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G7:G18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L96"/>
  <sheetViews>
    <sheetView showGridLines="0" workbookViewId="0">
      <selection activeCell="G7" sqref="G7"/>
    </sheetView>
  </sheetViews>
  <sheetFormatPr defaultRowHeight="15" x14ac:dyDescent="0.25"/>
  <cols>
    <col min="1" max="1" width="29.4257812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2" ht="15.75" x14ac:dyDescent="0.25">
      <c r="A1" s="6" t="s">
        <v>33</v>
      </c>
    </row>
    <row r="3" spans="1:12" ht="8.25" customHeight="1" thickBot="1" x14ac:dyDescent="0.3"/>
    <row r="4" spans="1:12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2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H5</f>
        <v>2021/2020</v>
      </c>
    </row>
    <row r="6" spans="1:12" ht="19.5" customHeight="1" thickBot="1" x14ac:dyDescent="0.3">
      <c r="A6" s="415"/>
      <c r="B6" s="120">
        <f>'6'!E6</f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2" ht="20.100000000000001" customHeight="1" x14ac:dyDescent="0.25">
      <c r="A7" s="14" t="s">
        <v>161</v>
      </c>
      <c r="B7" s="46">
        <v>24551.72</v>
      </c>
      <c r="C7" s="193">
        <v>25592.11</v>
      </c>
      <c r="D7" s="67">
        <f t="shared" ref="D7:D33" si="0">(C7-B7)/B7</f>
        <v>4.2375442535186922E-2</v>
      </c>
      <c r="F7" s="46">
        <v>7692.6650000000009</v>
      </c>
      <c r="G7" s="193">
        <v>7893.5450000000001</v>
      </c>
      <c r="H7" s="67">
        <f t="shared" ref="H7:H33" si="1">(G7-F7)/F7</f>
        <v>2.611318704246177E-2</v>
      </c>
      <c r="J7" s="40">
        <f t="shared" ref="J7:J33" si="2">(F7/B7)*10</f>
        <v>3.1332489129071206</v>
      </c>
      <c r="K7" s="198">
        <f t="shared" ref="K7:K33" si="3">(G7/C7)*10</f>
        <v>3.0843666270581052</v>
      </c>
      <c r="L7" s="76">
        <f>(K7-J7)/J7</f>
        <v>-1.5601149863213712E-2</v>
      </c>
    </row>
    <row r="8" spans="1:12" ht="20.100000000000001" customHeight="1" x14ac:dyDescent="0.25">
      <c r="A8" s="14" t="s">
        <v>162</v>
      </c>
      <c r="B8" s="25">
        <v>13018.61</v>
      </c>
      <c r="C8" s="186">
        <v>18609.030000000006</v>
      </c>
      <c r="D8" s="67">
        <f t="shared" si="0"/>
        <v>0.42941757991060531</v>
      </c>
      <c r="F8" s="25">
        <v>4736.3710000000001</v>
      </c>
      <c r="G8" s="186">
        <v>7262.1990000000014</v>
      </c>
      <c r="H8" s="67">
        <f t="shared" si="1"/>
        <v>0.53328339355173004</v>
      </c>
      <c r="J8" s="40">
        <f t="shared" si="2"/>
        <v>3.6381541500974373</v>
      </c>
      <c r="K8" s="199">
        <f t="shared" si="3"/>
        <v>3.9025134571764348</v>
      </c>
      <c r="L8" s="67">
        <f t="shared" ref="L8:L71" si="4">(K8-J8)/J8</f>
        <v>7.266303080421084E-2</v>
      </c>
    </row>
    <row r="9" spans="1:12" ht="20.100000000000001" customHeight="1" x14ac:dyDescent="0.25">
      <c r="A9" s="14" t="s">
        <v>163</v>
      </c>
      <c r="B9" s="25">
        <v>20198.199999999993</v>
      </c>
      <c r="C9" s="186">
        <v>23329.900000000005</v>
      </c>
      <c r="D9" s="67">
        <f t="shared" si="0"/>
        <v>0.15504846966561439</v>
      </c>
      <c r="F9" s="25">
        <v>4880.357</v>
      </c>
      <c r="G9" s="186">
        <v>5910.2990000000009</v>
      </c>
      <c r="H9" s="67">
        <f t="shared" si="1"/>
        <v>0.21103824986573747</v>
      </c>
      <c r="J9" s="40">
        <f t="shared" si="2"/>
        <v>2.4162336247784464</v>
      </c>
      <c r="K9" s="199">
        <f t="shared" si="3"/>
        <v>2.5333580512561134</v>
      </c>
      <c r="L9" s="67">
        <f t="shared" si="4"/>
        <v>4.8473965959482314E-2</v>
      </c>
    </row>
    <row r="10" spans="1:12" ht="20.100000000000001" customHeight="1" x14ac:dyDescent="0.25">
      <c r="A10" s="14" t="s">
        <v>167</v>
      </c>
      <c r="B10" s="25">
        <v>15730.760000000002</v>
      </c>
      <c r="C10" s="186">
        <v>14660.030000000002</v>
      </c>
      <c r="D10" s="67">
        <f t="shared" si="0"/>
        <v>-6.8066005711103564E-2</v>
      </c>
      <c r="F10" s="25">
        <v>5801.2610000000004</v>
      </c>
      <c r="G10" s="186">
        <v>5257.1929999999993</v>
      </c>
      <c r="H10" s="67">
        <f t="shared" si="1"/>
        <v>-9.3784437555903974E-2</v>
      </c>
      <c r="J10" s="40">
        <f t="shared" si="2"/>
        <v>3.6878453425009345</v>
      </c>
      <c r="K10" s="199">
        <f t="shared" si="3"/>
        <v>3.5860724705201816</v>
      </c>
      <c r="L10" s="67">
        <f t="shared" si="4"/>
        <v>-2.7596838405304445E-2</v>
      </c>
    </row>
    <row r="11" spans="1:12" ht="20.100000000000001" customHeight="1" x14ac:dyDescent="0.25">
      <c r="A11" s="14" t="s">
        <v>168</v>
      </c>
      <c r="B11" s="25">
        <v>9310.51</v>
      </c>
      <c r="C11" s="186">
        <v>10580.45</v>
      </c>
      <c r="D11" s="67">
        <f t="shared" si="0"/>
        <v>0.13639854315177155</v>
      </c>
      <c r="F11" s="25">
        <v>3557.7430000000004</v>
      </c>
      <c r="G11" s="186">
        <v>3890.46</v>
      </c>
      <c r="H11" s="67">
        <f t="shared" si="1"/>
        <v>9.3519121532949293E-2</v>
      </c>
      <c r="J11" s="40">
        <f t="shared" si="2"/>
        <v>3.8212117273919475</v>
      </c>
      <c r="K11" s="199">
        <f t="shared" si="3"/>
        <v>3.6770269695523345</v>
      </c>
      <c r="L11" s="67">
        <f t="shared" si="4"/>
        <v>-3.7732731951501119E-2</v>
      </c>
    </row>
    <row r="12" spans="1:12" ht="20.100000000000001" customHeight="1" x14ac:dyDescent="0.25">
      <c r="A12" s="14" t="s">
        <v>160</v>
      </c>
      <c r="B12" s="25">
        <v>18235.749999999996</v>
      </c>
      <c r="C12" s="186">
        <v>17458.45</v>
      </c>
      <c r="D12" s="67">
        <f t="shared" si="0"/>
        <v>-4.2625063405672695E-2</v>
      </c>
      <c r="F12" s="25">
        <v>3697.6899999999996</v>
      </c>
      <c r="G12" s="186">
        <v>3663.4439999999995</v>
      </c>
      <c r="H12" s="67">
        <f t="shared" si="1"/>
        <v>-9.2614578290770994E-3</v>
      </c>
      <c r="J12" s="40">
        <f t="shared" si="2"/>
        <v>2.027714791001193</v>
      </c>
      <c r="K12" s="199">
        <f t="shared" si="3"/>
        <v>2.0983787220514989</v>
      </c>
      <c r="L12" s="67">
        <f t="shared" si="4"/>
        <v>3.4849048477579657E-2</v>
      </c>
    </row>
    <row r="13" spans="1:12" ht="20.100000000000001" customHeight="1" x14ac:dyDescent="0.25">
      <c r="A13" s="14" t="s">
        <v>164</v>
      </c>
      <c r="B13" s="25">
        <v>7139.49</v>
      </c>
      <c r="C13" s="186">
        <v>7411.2800000000007</v>
      </c>
      <c r="D13" s="67">
        <f t="shared" si="0"/>
        <v>3.8068545512354647E-2</v>
      </c>
      <c r="F13" s="25">
        <v>1996.0689999999997</v>
      </c>
      <c r="G13" s="186">
        <v>2549.9839999999999</v>
      </c>
      <c r="H13" s="67">
        <f t="shared" si="1"/>
        <v>0.27750293201287141</v>
      </c>
      <c r="J13" s="40">
        <f t="shared" si="2"/>
        <v>2.7958145469774447</v>
      </c>
      <c r="K13" s="199">
        <f t="shared" si="3"/>
        <v>3.4406796126984807</v>
      </c>
      <c r="L13" s="67">
        <f t="shared" si="4"/>
        <v>0.2306537343180361</v>
      </c>
    </row>
    <row r="14" spans="1:12" ht="20.100000000000001" customHeight="1" x14ac:dyDescent="0.25">
      <c r="A14" s="14" t="s">
        <v>170</v>
      </c>
      <c r="B14" s="25">
        <v>5343.2100000000009</v>
      </c>
      <c r="C14" s="186">
        <v>9459.56</v>
      </c>
      <c r="D14" s="67">
        <f t="shared" si="0"/>
        <v>0.77038896094295339</v>
      </c>
      <c r="F14" s="25">
        <v>1218.7819999999999</v>
      </c>
      <c r="G14" s="186">
        <v>2392.6679999999997</v>
      </c>
      <c r="H14" s="67">
        <f t="shared" si="1"/>
        <v>0.96316322361176965</v>
      </c>
      <c r="J14" s="40">
        <f t="shared" si="2"/>
        <v>2.2809921376850237</v>
      </c>
      <c r="K14" s="199">
        <f t="shared" si="3"/>
        <v>2.5293650021776908</v>
      </c>
      <c r="L14" s="67">
        <f t="shared" si="4"/>
        <v>0.10888808443887947</v>
      </c>
    </row>
    <row r="15" spans="1:12" ht="20.100000000000001" customHeight="1" x14ac:dyDescent="0.25">
      <c r="A15" s="14" t="s">
        <v>169</v>
      </c>
      <c r="B15" s="25">
        <v>3863.0600000000004</v>
      </c>
      <c r="C15" s="186">
        <v>5157.8500000000004</v>
      </c>
      <c r="D15" s="67">
        <f t="shared" si="0"/>
        <v>0.33517211744057818</v>
      </c>
      <c r="F15" s="25">
        <v>1116.511</v>
      </c>
      <c r="G15" s="186">
        <v>1377.9549999999999</v>
      </c>
      <c r="H15" s="67">
        <f t="shared" si="1"/>
        <v>0.23416159804963854</v>
      </c>
      <c r="J15" s="40">
        <f t="shared" si="2"/>
        <v>2.8902243299353358</v>
      </c>
      <c r="K15" s="199">
        <f t="shared" si="3"/>
        <v>2.6715685799315603</v>
      </c>
      <c r="L15" s="67">
        <f t="shared" si="4"/>
        <v>-7.565355662502074E-2</v>
      </c>
    </row>
    <row r="16" spans="1:12" ht="20.100000000000001" customHeight="1" x14ac:dyDescent="0.25">
      <c r="A16" s="14" t="s">
        <v>173</v>
      </c>
      <c r="B16" s="25">
        <v>1705.2699999999998</v>
      </c>
      <c r="C16" s="186">
        <v>2821.4700000000003</v>
      </c>
      <c r="D16" s="67">
        <f t="shared" si="0"/>
        <v>0.6545591020776772</v>
      </c>
      <c r="F16" s="25">
        <v>732.16899999999998</v>
      </c>
      <c r="G16" s="186">
        <v>1271.3060000000005</v>
      </c>
      <c r="H16" s="67">
        <f t="shared" si="1"/>
        <v>0.73635595060703274</v>
      </c>
      <c r="J16" s="40">
        <f t="shared" si="2"/>
        <v>4.2935664147026573</v>
      </c>
      <c r="K16" s="199">
        <f t="shared" si="3"/>
        <v>4.5058285220115764</v>
      </c>
      <c r="L16" s="67">
        <f t="shared" si="4"/>
        <v>4.9437247920996429E-2</v>
      </c>
    </row>
    <row r="17" spans="1:12" ht="20.100000000000001" customHeight="1" x14ac:dyDescent="0.25">
      <c r="A17" s="14" t="s">
        <v>165</v>
      </c>
      <c r="B17" s="25">
        <v>2567.7199999999998</v>
      </c>
      <c r="C17" s="186">
        <v>3492.59</v>
      </c>
      <c r="D17" s="67">
        <f t="shared" si="0"/>
        <v>0.36019114233639199</v>
      </c>
      <c r="F17" s="25">
        <v>706.54399999999998</v>
      </c>
      <c r="G17" s="186">
        <v>1136.81</v>
      </c>
      <c r="H17" s="67">
        <f t="shared" si="1"/>
        <v>0.60897268959894924</v>
      </c>
      <c r="J17" s="40">
        <f t="shared" si="2"/>
        <v>2.7516395868708425</v>
      </c>
      <c r="K17" s="199">
        <f t="shared" si="3"/>
        <v>3.2549197014250164</v>
      </c>
      <c r="L17" s="67">
        <f t="shared" si="4"/>
        <v>0.18290190218062052</v>
      </c>
    </row>
    <row r="18" spans="1:12" ht="20.100000000000001" customHeight="1" x14ac:dyDescent="0.25">
      <c r="A18" s="14" t="s">
        <v>166</v>
      </c>
      <c r="B18" s="25">
        <v>2727.34</v>
      </c>
      <c r="C18" s="186">
        <v>2959.84</v>
      </c>
      <c r="D18" s="67">
        <f t="shared" si="0"/>
        <v>8.5247897218535276E-2</v>
      </c>
      <c r="F18" s="25">
        <v>913.85300000000007</v>
      </c>
      <c r="G18" s="186">
        <v>998.71199999999988</v>
      </c>
      <c r="H18" s="67">
        <f t="shared" si="1"/>
        <v>9.2858479427216201E-2</v>
      </c>
      <c r="J18" s="40">
        <f t="shared" si="2"/>
        <v>3.3507116824451666</v>
      </c>
      <c r="K18" s="199">
        <f t="shared" si="3"/>
        <v>3.3742094167252281</v>
      </c>
      <c r="L18" s="67">
        <f t="shared" si="4"/>
        <v>7.0127592305746092E-3</v>
      </c>
    </row>
    <row r="19" spans="1:12" ht="20.100000000000001" customHeight="1" x14ac:dyDescent="0.25">
      <c r="A19" s="14" t="s">
        <v>177</v>
      </c>
      <c r="B19" s="25">
        <v>2503.63</v>
      </c>
      <c r="C19" s="186">
        <v>2271.5600000000004</v>
      </c>
      <c r="D19" s="67">
        <f t="shared" si="0"/>
        <v>-9.2693409169885208E-2</v>
      </c>
      <c r="F19" s="25">
        <v>905.96699999999976</v>
      </c>
      <c r="G19" s="186">
        <v>966.58399999999995</v>
      </c>
      <c r="H19" s="67">
        <f t="shared" si="1"/>
        <v>6.6908618084323385E-2</v>
      </c>
      <c r="J19" s="40">
        <f t="shared" si="2"/>
        <v>3.6186137728018908</v>
      </c>
      <c r="K19" s="199">
        <f t="shared" si="3"/>
        <v>4.2551550476324627</v>
      </c>
      <c r="L19" s="67">
        <f t="shared" si="4"/>
        <v>0.1759074924256695</v>
      </c>
    </row>
    <row r="20" spans="1:12" ht="20.100000000000001" customHeight="1" x14ac:dyDescent="0.25">
      <c r="A20" s="14" t="s">
        <v>171</v>
      </c>
      <c r="B20" s="25">
        <v>4320.91</v>
      </c>
      <c r="C20" s="186">
        <v>2348.88</v>
      </c>
      <c r="D20" s="67">
        <f t="shared" si="0"/>
        <v>-0.45639228773568524</v>
      </c>
      <c r="F20" s="25">
        <v>1498.3869999999999</v>
      </c>
      <c r="G20" s="186">
        <v>904.64599999999996</v>
      </c>
      <c r="H20" s="67">
        <f t="shared" si="1"/>
        <v>-0.39625343786351591</v>
      </c>
      <c r="J20" s="40">
        <f t="shared" si="2"/>
        <v>3.4677579491357147</v>
      </c>
      <c r="K20" s="199">
        <f t="shared" si="3"/>
        <v>3.8513930043254652</v>
      </c>
      <c r="L20" s="67">
        <f t="shared" si="4"/>
        <v>0.11062913294896076</v>
      </c>
    </row>
    <row r="21" spans="1:12" ht="20.100000000000001" customHeight="1" x14ac:dyDescent="0.25">
      <c r="A21" s="14" t="s">
        <v>176</v>
      </c>
      <c r="B21" s="25">
        <v>2057.5700000000002</v>
      </c>
      <c r="C21" s="186">
        <v>2282.8599999999997</v>
      </c>
      <c r="D21" s="67">
        <f t="shared" si="0"/>
        <v>0.10949323716811554</v>
      </c>
      <c r="F21" s="25">
        <v>747.351</v>
      </c>
      <c r="G21" s="186">
        <v>872.95899999999983</v>
      </c>
      <c r="H21" s="67">
        <f t="shared" si="1"/>
        <v>0.16807095996392571</v>
      </c>
      <c r="J21" s="40">
        <f t="shared" si="2"/>
        <v>3.6322020635992942</v>
      </c>
      <c r="K21" s="199">
        <f t="shared" si="3"/>
        <v>3.8239708085471729</v>
      </c>
      <c r="L21" s="67">
        <f t="shared" si="4"/>
        <v>5.2796827266225199E-2</v>
      </c>
    </row>
    <row r="22" spans="1:12" ht="20.100000000000001" customHeight="1" x14ac:dyDescent="0.25">
      <c r="A22" s="14" t="s">
        <v>181</v>
      </c>
      <c r="B22" s="25">
        <v>2043.1</v>
      </c>
      <c r="C22" s="186">
        <v>2382.08</v>
      </c>
      <c r="D22" s="67">
        <f t="shared" si="0"/>
        <v>0.16591454162791838</v>
      </c>
      <c r="F22" s="25">
        <v>698.37500000000011</v>
      </c>
      <c r="G22" s="186">
        <v>703.19399999999996</v>
      </c>
      <c r="H22" s="67">
        <f t="shared" si="1"/>
        <v>6.9003042777874999E-3</v>
      </c>
      <c r="J22" s="40">
        <f t="shared" si="2"/>
        <v>3.4182125201899085</v>
      </c>
      <c r="K22" s="199">
        <f t="shared" si="3"/>
        <v>2.9520167248790976</v>
      </c>
      <c r="L22" s="67">
        <f t="shared" si="4"/>
        <v>-0.13638584276348917</v>
      </c>
    </row>
    <row r="23" spans="1:12" ht="20.100000000000001" customHeight="1" x14ac:dyDescent="0.25">
      <c r="A23" s="14" t="s">
        <v>172</v>
      </c>
      <c r="B23" s="25">
        <v>1702.88</v>
      </c>
      <c r="C23" s="186">
        <v>1889.0200000000002</v>
      </c>
      <c r="D23" s="67">
        <f t="shared" si="0"/>
        <v>0.10930893545053091</v>
      </c>
      <c r="F23" s="25">
        <v>792.04700000000003</v>
      </c>
      <c r="G23" s="186">
        <v>662.58799999999985</v>
      </c>
      <c r="H23" s="67">
        <f t="shared" si="1"/>
        <v>-0.16344863373006926</v>
      </c>
      <c r="J23" s="40">
        <f t="shared" si="2"/>
        <v>4.6512202856337499</v>
      </c>
      <c r="K23" s="199">
        <f t="shared" si="3"/>
        <v>3.5075753565340744</v>
      </c>
      <c r="L23" s="67">
        <f t="shared" si="4"/>
        <v>-0.24588062032496247</v>
      </c>
    </row>
    <row r="24" spans="1:12" ht="20.100000000000001" customHeight="1" x14ac:dyDescent="0.25">
      <c r="A24" s="14" t="s">
        <v>180</v>
      </c>
      <c r="B24" s="25">
        <v>554.69000000000005</v>
      </c>
      <c r="C24" s="186">
        <v>700.44999999999993</v>
      </c>
      <c r="D24" s="67">
        <f t="shared" si="0"/>
        <v>0.26277740720041798</v>
      </c>
      <c r="F24" s="25">
        <v>241.95299999999997</v>
      </c>
      <c r="G24" s="186">
        <v>515.74599999999998</v>
      </c>
      <c r="H24" s="67">
        <f t="shared" si="1"/>
        <v>1.1315958057969937</v>
      </c>
      <c r="J24" s="40">
        <f t="shared" si="2"/>
        <v>4.3619499179721997</v>
      </c>
      <c r="K24" s="199">
        <f t="shared" si="3"/>
        <v>7.3630666000428304</v>
      </c>
      <c r="L24" s="67">
        <f t="shared" ref="L24:L27" si="5">(K24-J24)/J24</f>
        <v>0.6880218110036902</v>
      </c>
    </row>
    <row r="25" spans="1:12" ht="20.100000000000001" customHeight="1" x14ac:dyDescent="0.25">
      <c r="A25" s="14" t="s">
        <v>178</v>
      </c>
      <c r="B25" s="25">
        <v>1893.3399999999997</v>
      </c>
      <c r="C25" s="186">
        <v>2032.0399999999997</v>
      </c>
      <c r="D25" s="67">
        <f t="shared" si="0"/>
        <v>7.3256784307097547E-2</v>
      </c>
      <c r="F25" s="25">
        <v>364.65700000000004</v>
      </c>
      <c r="G25" s="186">
        <v>514.13199999999995</v>
      </c>
      <c r="H25" s="67">
        <f t="shared" si="1"/>
        <v>0.40990574704448263</v>
      </c>
      <c r="J25" s="40">
        <f t="shared" si="2"/>
        <v>1.9259985000052819</v>
      </c>
      <c r="K25" s="199">
        <f t="shared" si="3"/>
        <v>2.5301273596976435</v>
      </c>
      <c r="L25" s="67">
        <f t="shared" si="5"/>
        <v>0.3136704725838077</v>
      </c>
    </row>
    <row r="26" spans="1:12" ht="20.100000000000001" customHeight="1" x14ac:dyDescent="0.25">
      <c r="A26" s="14" t="s">
        <v>184</v>
      </c>
      <c r="B26" s="25">
        <v>970.28</v>
      </c>
      <c r="C26" s="186">
        <v>1522.7499999999998</v>
      </c>
      <c r="D26" s="67">
        <f t="shared" si="0"/>
        <v>0.56939234035536113</v>
      </c>
      <c r="F26" s="25">
        <v>232.19900000000001</v>
      </c>
      <c r="G26" s="186">
        <v>461.87799999999999</v>
      </c>
      <c r="H26" s="67">
        <f t="shared" si="1"/>
        <v>0.98914724008285981</v>
      </c>
      <c r="J26" s="40">
        <f t="shared" si="2"/>
        <v>2.3931133281114731</v>
      </c>
      <c r="K26" s="199">
        <f t="shared" si="3"/>
        <v>3.0331833853226078</v>
      </c>
      <c r="L26" s="67">
        <f t="shared" si="5"/>
        <v>0.26746332891649821</v>
      </c>
    </row>
    <row r="27" spans="1:12" ht="20.100000000000001" customHeight="1" x14ac:dyDescent="0.25">
      <c r="A27" s="14" t="s">
        <v>175</v>
      </c>
      <c r="B27" s="25">
        <v>725.92000000000007</v>
      </c>
      <c r="C27" s="186">
        <v>1274.1399999999999</v>
      </c>
      <c r="D27" s="67">
        <f t="shared" si="0"/>
        <v>0.75520718536477816</v>
      </c>
      <c r="F27" s="25">
        <v>231.548</v>
      </c>
      <c r="G27" s="186">
        <v>436.05599999999993</v>
      </c>
      <c r="H27" s="67">
        <f t="shared" si="1"/>
        <v>0.88322075768307184</v>
      </c>
      <c r="J27" s="40">
        <f t="shared" si="2"/>
        <v>3.1897178752479611</v>
      </c>
      <c r="K27" s="199">
        <f t="shared" si="3"/>
        <v>3.4223554711413184</v>
      </c>
      <c r="L27" s="67">
        <f t="shared" si="5"/>
        <v>7.2933596321672373E-2</v>
      </c>
    </row>
    <row r="28" spans="1:12" ht="20.100000000000001" customHeight="1" x14ac:dyDescent="0.25">
      <c r="A28" s="14" t="s">
        <v>174</v>
      </c>
      <c r="B28" s="25">
        <v>949.59</v>
      </c>
      <c r="C28" s="186">
        <v>953.43000000000006</v>
      </c>
      <c r="D28" s="67">
        <f t="shared" si="0"/>
        <v>4.0438505039017171E-3</v>
      </c>
      <c r="F28" s="25">
        <v>365.22099999999989</v>
      </c>
      <c r="G28" s="186">
        <v>341.666</v>
      </c>
      <c r="H28" s="67">
        <f t="shared" si="1"/>
        <v>-6.4495196059371998E-2</v>
      </c>
      <c r="J28" s="40">
        <f t="shared" si="2"/>
        <v>3.846091471055928</v>
      </c>
      <c r="K28" s="199">
        <f t="shared" si="3"/>
        <v>3.5835457243845905</v>
      </c>
      <c r="L28" s="67">
        <f t="shared" si="4"/>
        <v>-6.8263001191507452E-2</v>
      </c>
    </row>
    <row r="29" spans="1:12" ht="20.100000000000001" customHeight="1" x14ac:dyDescent="0.25">
      <c r="A29" s="14" t="s">
        <v>182</v>
      </c>
      <c r="B29" s="25">
        <v>213.31000000000003</v>
      </c>
      <c r="C29" s="186">
        <v>874.81999999999994</v>
      </c>
      <c r="D29" s="67">
        <f t="shared" si="0"/>
        <v>3.1011673151750965</v>
      </c>
      <c r="F29" s="25">
        <v>58.811</v>
      </c>
      <c r="G29" s="186">
        <v>254.81499999999997</v>
      </c>
      <c r="H29" s="67">
        <f t="shared" si="1"/>
        <v>3.332777881688799</v>
      </c>
      <c r="J29" s="40">
        <f t="shared" si="2"/>
        <v>2.757067179222727</v>
      </c>
      <c r="K29" s="199">
        <f t="shared" si="3"/>
        <v>2.9127706271004321</v>
      </c>
      <c r="L29" s="67">
        <f>(K29-J29)/J29</f>
        <v>5.6474303220134456E-2</v>
      </c>
    </row>
    <row r="30" spans="1:12" ht="20.100000000000001" customHeight="1" x14ac:dyDescent="0.25">
      <c r="A30" s="14" t="s">
        <v>200</v>
      </c>
      <c r="B30" s="25">
        <v>728.99</v>
      </c>
      <c r="C30" s="186">
        <v>854.22</v>
      </c>
      <c r="D30" s="67">
        <f t="shared" si="0"/>
        <v>0.17178562120193694</v>
      </c>
      <c r="F30" s="25">
        <v>163.70499999999998</v>
      </c>
      <c r="G30" s="186">
        <v>175.25200000000001</v>
      </c>
      <c r="H30" s="67">
        <f t="shared" si="1"/>
        <v>7.0535414312330263E-2</v>
      </c>
      <c r="J30" s="40">
        <f t="shared" si="2"/>
        <v>2.2456412296464969</v>
      </c>
      <c r="K30" s="199">
        <f t="shared" si="3"/>
        <v>2.0516026316405611</v>
      </c>
      <c r="L30" s="67">
        <f t="shared" si="4"/>
        <v>-8.6406766781923078E-2</v>
      </c>
    </row>
    <row r="31" spans="1:12" ht="20.100000000000001" customHeight="1" x14ac:dyDescent="0.25">
      <c r="A31" s="14" t="s">
        <v>202</v>
      </c>
      <c r="B31" s="25">
        <v>61.62</v>
      </c>
      <c r="C31" s="186">
        <v>125.90999999999998</v>
      </c>
      <c r="D31" s="67">
        <f t="shared" si="0"/>
        <v>1.0433300876338849</v>
      </c>
      <c r="F31" s="25">
        <v>78.284999999999997</v>
      </c>
      <c r="G31" s="186">
        <v>157.83900000000003</v>
      </c>
      <c r="H31" s="67">
        <f t="shared" si="1"/>
        <v>1.0162100019160762</v>
      </c>
      <c r="J31" s="40">
        <f t="shared" si="2"/>
        <v>12.704479065238559</v>
      </c>
      <c r="K31" s="199">
        <f t="shared" si="3"/>
        <v>12.535858946866814</v>
      </c>
      <c r="L31" s="67">
        <f t="shared" si="4"/>
        <v>-1.3272493701305399E-2</v>
      </c>
    </row>
    <row r="32" spans="1:12" ht="20.100000000000001" customHeight="1" thickBot="1" x14ac:dyDescent="0.3">
      <c r="A32" s="14" t="s">
        <v>17</v>
      </c>
      <c r="B32" s="25">
        <f>B33-SUM(B7:B31)</f>
        <v>6228.469999999943</v>
      </c>
      <c r="C32" s="186">
        <f>C33-SUM(C7:C31)</f>
        <v>5949.390000000014</v>
      </c>
      <c r="D32" s="67">
        <f t="shared" si="0"/>
        <v>-4.4807151676082818E-2</v>
      </c>
      <c r="F32" s="25">
        <f>F33-SUM(F7:F31)</f>
        <v>2386.528000000013</v>
      </c>
      <c r="G32" s="186">
        <f>G33-SUM(G7:G31)</f>
        <v>2155.7589999999836</v>
      </c>
      <c r="H32" s="67">
        <f t="shared" si="1"/>
        <v>-9.6696539910710491E-2</v>
      </c>
      <c r="J32" s="40">
        <f t="shared" si="2"/>
        <v>3.8316440474145894</v>
      </c>
      <c r="K32" s="199">
        <f t="shared" si="3"/>
        <v>3.623495854196781</v>
      </c>
      <c r="L32" s="67">
        <f t="shared" si="4"/>
        <v>-5.4323468109793993E-2</v>
      </c>
    </row>
    <row r="33" spans="1:12" ht="26.25" customHeight="1" thickBot="1" x14ac:dyDescent="0.3">
      <c r="A33" s="18" t="s">
        <v>18</v>
      </c>
      <c r="B33" s="23">
        <v>149345.93999999997</v>
      </c>
      <c r="C33" s="191">
        <v>166994.11000000002</v>
      </c>
      <c r="D33" s="72">
        <f t="shared" si="0"/>
        <v>0.1181697339746902</v>
      </c>
      <c r="E33" s="2"/>
      <c r="F33" s="23">
        <v>45815.049000000028</v>
      </c>
      <c r="G33" s="191">
        <v>52727.688999999984</v>
      </c>
      <c r="H33" s="72">
        <f t="shared" si="1"/>
        <v>0.15088142762872417</v>
      </c>
      <c r="J33" s="35">
        <f t="shared" si="2"/>
        <v>3.0677130560094259</v>
      </c>
      <c r="K33" s="192">
        <f t="shared" si="3"/>
        <v>3.157458008548923</v>
      </c>
      <c r="L33" s="72">
        <f t="shared" si="4"/>
        <v>2.9254676334115829E-2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H5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163</v>
      </c>
      <c r="B39" s="46">
        <v>20198.199999999993</v>
      </c>
      <c r="C39" s="193">
        <v>23329.900000000005</v>
      </c>
      <c r="D39" s="67">
        <f t="shared" ref="D39:D54" si="6">(C39-B39)/B39</f>
        <v>0.15504846966561439</v>
      </c>
      <c r="F39" s="46">
        <v>4880.357</v>
      </c>
      <c r="G39" s="193">
        <v>5910.2990000000009</v>
      </c>
      <c r="H39" s="67">
        <f t="shared" ref="H39:H54" si="7">(G39-F39)/F39</f>
        <v>0.21103824986573747</v>
      </c>
      <c r="J39" s="40">
        <f t="shared" ref="J39:J54" si="8">(F39/B39)*10</f>
        <v>2.4162336247784464</v>
      </c>
      <c r="K39" s="198">
        <f t="shared" ref="K39:K54" si="9">(G39/C39)*10</f>
        <v>2.5333580512561134</v>
      </c>
      <c r="L39" s="76">
        <f t="shared" si="4"/>
        <v>4.8473965959482314E-2</v>
      </c>
    </row>
    <row r="40" spans="1:12" ht="20.100000000000001" customHeight="1" x14ac:dyDescent="0.25">
      <c r="A40" s="45" t="s">
        <v>160</v>
      </c>
      <c r="B40" s="25">
        <v>18235.749999999996</v>
      </c>
      <c r="C40" s="186">
        <v>17458.45</v>
      </c>
      <c r="D40" s="67">
        <f t="shared" si="6"/>
        <v>-4.2625063405672695E-2</v>
      </c>
      <c r="F40" s="25">
        <v>3697.6899999999996</v>
      </c>
      <c r="G40" s="186">
        <v>3663.4439999999995</v>
      </c>
      <c r="H40" s="67">
        <f t="shared" si="7"/>
        <v>-9.2614578290770994E-3</v>
      </c>
      <c r="J40" s="40">
        <f t="shared" si="8"/>
        <v>2.027714791001193</v>
      </c>
      <c r="K40" s="199">
        <f t="shared" si="9"/>
        <v>2.0983787220514989</v>
      </c>
      <c r="L40" s="67">
        <f t="shared" si="4"/>
        <v>3.4849048477579657E-2</v>
      </c>
    </row>
    <row r="41" spans="1:12" ht="20.100000000000001" customHeight="1" x14ac:dyDescent="0.25">
      <c r="A41" s="45" t="s">
        <v>170</v>
      </c>
      <c r="B41" s="25">
        <v>5343.2100000000009</v>
      </c>
      <c r="C41" s="186">
        <v>9459.56</v>
      </c>
      <c r="D41" s="67">
        <f t="shared" si="6"/>
        <v>0.77038896094295339</v>
      </c>
      <c r="F41" s="25">
        <v>1218.7819999999999</v>
      </c>
      <c r="G41" s="186">
        <v>2392.6679999999997</v>
      </c>
      <c r="H41" s="67">
        <f t="shared" si="7"/>
        <v>0.96316322361176965</v>
      </c>
      <c r="J41" s="40">
        <f t="shared" si="8"/>
        <v>2.2809921376850237</v>
      </c>
      <c r="K41" s="199">
        <f t="shared" si="9"/>
        <v>2.5293650021776908</v>
      </c>
      <c r="L41" s="67">
        <f t="shared" si="4"/>
        <v>0.10888808443887947</v>
      </c>
    </row>
    <row r="42" spans="1:12" ht="20.100000000000001" customHeight="1" x14ac:dyDescent="0.25">
      <c r="A42" s="45" t="s">
        <v>169</v>
      </c>
      <c r="B42" s="25">
        <v>3863.0600000000004</v>
      </c>
      <c r="C42" s="186">
        <v>5157.8500000000004</v>
      </c>
      <c r="D42" s="67">
        <f t="shared" si="6"/>
        <v>0.33517211744057818</v>
      </c>
      <c r="F42" s="25">
        <v>1116.511</v>
      </c>
      <c r="G42" s="186">
        <v>1377.9549999999999</v>
      </c>
      <c r="H42" s="67">
        <f t="shared" si="7"/>
        <v>0.23416159804963854</v>
      </c>
      <c r="J42" s="40">
        <f t="shared" si="8"/>
        <v>2.8902243299353358</v>
      </c>
      <c r="K42" s="199">
        <f t="shared" si="9"/>
        <v>2.6715685799315603</v>
      </c>
      <c r="L42" s="67">
        <f t="shared" si="4"/>
        <v>-7.565355662502074E-2</v>
      </c>
    </row>
    <row r="43" spans="1:12" ht="20.100000000000001" customHeight="1" x14ac:dyDescent="0.25">
      <c r="A43" s="45" t="s">
        <v>165</v>
      </c>
      <c r="B43" s="25">
        <v>2567.7199999999998</v>
      </c>
      <c r="C43" s="186">
        <v>3492.59</v>
      </c>
      <c r="D43" s="67">
        <f t="shared" si="6"/>
        <v>0.36019114233639199</v>
      </c>
      <c r="F43" s="25">
        <v>706.54399999999998</v>
      </c>
      <c r="G43" s="186">
        <v>1136.81</v>
      </c>
      <c r="H43" s="67">
        <f t="shared" si="7"/>
        <v>0.60897268959894924</v>
      </c>
      <c r="J43" s="40">
        <f t="shared" si="8"/>
        <v>2.7516395868708425</v>
      </c>
      <c r="K43" s="199">
        <f t="shared" si="9"/>
        <v>3.2549197014250164</v>
      </c>
      <c r="L43" s="67">
        <f t="shared" si="4"/>
        <v>0.18290190218062052</v>
      </c>
    </row>
    <row r="44" spans="1:12" ht="20.100000000000001" customHeight="1" x14ac:dyDescent="0.25">
      <c r="A44" s="45" t="s">
        <v>166</v>
      </c>
      <c r="B44" s="25">
        <v>2727.34</v>
      </c>
      <c r="C44" s="186">
        <v>2959.84</v>
      </c>
      <c r="D44" s="67">
        <f t="shared" si="6"/>
        <v>8.5247897218535276E-2</v>
      </c>
      <c r="F44" s="25">
        <v>913.85300000000007</v>
      </c>
      <c r="G44" s="186">
        <v>998.71199999999988</v>
      </c>
      <c r="H44" s="67">
        <f t="shared" si="7"/>
        <v>9.2858479427216201E-2</v>
      </c>
      <c r="J44" s="40">
        <f t="shared" si="8"/>
        <v>3.3507116824451666</v>
      </c>
      <c r="K44" s="199">
        <f t="shared" si="9"/>
        <v>3.3742094167252281</v>
      </c>
      <c r="L44" s="67">
        <f t="shared" si="4"/>
        <v>7.0127592305746092E-3</v>
      </c>
    </row>
    <row r="45" spans="1:12" ht="20.100000000000001" customHeight="1" x14ac:dyDescent="0.25">
      <c r="A45" s="45" t="s">
        <v>177</v>
      </c>
      <c r="B45" s="25">
        <v>2503.63</v>
      </c>
      <c r="C45" s="186">
        <v>2271.5600000000004</v>
      </c>
      <c r="D45" s="67">
        <f t="shared" si="6"/>
        <v>-9.2693409169885208E-2</v>
      </c>
      <c r="F45" s="25">
        <v>905.96699999999976</v>
      </c>
      <c r="G45" s="186">
        <v>966.58399999999995</v>
      </c>
      <c r="H45" s="67">
        <f t="shared" si="7"/>
        <v>6.6908618084323385E-2</v>
      </c>
      <c r="J45" s="40">
        <f t="shared" si="8"/>
        <v>3.6186137728018908</v>
      </c>
      <c r="K45" s="199">
        <f t="shared" si="9"/>
        <v>4.2551550476324627</v>
      </c>
      <c r="L45" s="67">
        <f t="shared" si="4"/>
        <v>0.1759074924256695</v>
      </c>
    </row>
    <row r="46" spans="1:12" ht="20.100000000000001" customHeight="1" x14ac:dyDescent="0.25">
      <c r="A46" s="45" t="s">
        <v>172</v>
      </c>
      <c r="B46" s="25">
        <v>1702.88</v>
      </c>
      <c r="C46" s="186">
        <v>1889.0200000000002</v>
      </c>
      <c r="D46" s="67">
        <f t="shared" si="6"/>
        <v>0.10930893545053091</v>
      </c>
      <c r="F46" s="25">
        <v>792.04700000000003</v>
      </c>
      <c r="G46" s="186">
        <v>662.58799999999985</v>
      </c>
      <c r="H46" s="67">
        <f t="shared" si="7"/>
        <v>-0.16344863373006926</v>
      </c>
      <c r="J46" s="40">
        <f t="shared" si="8"/>
        <v>4.6512202856337499</v>
      </c>
      <c r="K46" s="199">
        <f t="shared" si="9"/>
        <v>3.5075753565340744</v>
      </c>
      <c r="L46" s="67">
        <f t="shared" si="4"/>
        <v>-0.24588062032496247</v>
      </c>
    </row>
    <row r="47" spans="1:12" ht="20.100000000000001" customHeight="1" x14ac:dyDescent="0.25">
      <c r="A47" s="45" t="s">
        <v>184</v>
      </c>
      <c r="B47" s="25">
        <v>970.28</v>
      </c>
      <c r="C47" s="186">
        <v>1522.7499999999998</v>
      </c>
      <c r="D47" s="67">
        <f t="shared" si="6"/>
        <v>0.56939234035536113</v>
      </c>
      <c r="F47" s="25">
        <v>232.19900000000001</v>
      </c>
      <c r="G47" s="186">
        <v>461.87799999999999</v>
      </c>
      <c r="H47" s="67">
        <f t="shared" si="7"/>
        <v>0.98914724008285981</v>
      </c>
      <c r="J47" s="40">
        <f t="shared" si="8"/>
        <v>2.3931133281114731</v>
      </c>
      <c r="K47" s="199">
        <f t="shared" si="9"/>
        <v>3.0331833853226078</v>
      </c>
      <c r="L47" s="67">
        <f t="shared" si="4"/>
        <v>0.26746332891649821</v>
      </c>
    </row>
    <row r="48" spans="1:12" ht="20.100000000000001" customHeight="1" x14ac:dyDescent="0.25">
      <c r="A48" s="45" t="s">
        <v>175</v>
      </c>
      <c r="B48" s="25">
        <v>725.92000000000007</v>
      </c>
      <c r="C48" s="186">
        <v>1274.1399999999999</v>
      </c>
      <c r="D48" s="67">
        <f t="shared" si="6"/>
        <v>0.75520718536477816</v>
      </c>
      <c r="F48" s="25">
        <v>231.548</v>
      </c>
      <c r="G48" s="186">
        <v>436.05599999999993</v>
      </c>
      <c r="H48" s="67">
        <f t="shared" si="7"/>
        <v>0.88322075768307184</v>
      </c>
      <c r="J48" s="40">
        <f t="shared" si="8"/>
        <v>3.1897178752479611</v>
      </c>
      <c r="K48" s="199">
        <f t="shared" si="9"/>
        <v>3.4223554711413184</v>
      </c>
      <c r="L48" s="67">
        <f t="shared" si="4"/>
        <v>7.2933596321672373E-2</v>
      </c>
    </row>
    <row r="49" spans="1:12" ht="20.100000000000001" customHeight="1" x14ac:dyDescent="0.25">
      <c r="A49" s="45" t="s">
        <v>174</v>
      </c>
      <c r="B49" s="25">
        <v>949.59</v>
      </c>
      <c r="C49" s="186">
        <v>953.43000000000006</v>
      </c>
      <c r="D49" s="67">
        <f t="shared" si="6"/>
        <v>4.0438505039017171E-3</v>
      </c>
      <c r="F49" s="25">
        <v>365.22099999999989</v>
      </c>
      <c r="G49" s="186">
        <v>341.666</v>
      </c>
      <c r="H49" s="67">
        <f t="shared" si="7"/>
        <v>-6.4495196059371998E-2</v>
      </c>
      <c r="J49" s="40">
        <f t="shared" si="8"/>
        <v>3.846091471055928</v>
      </c>
      <c r="K49" s="199">
        <f t="shared" si="9"/>
        <v>3.5835457243845905</v>
      </c>
      <c r="L49" s="67">
        <f t="shared" si="4"/>
        <v>-6.8263001191507452E-2</v>
      </c>
    </row>
    <row r="50" spans="1:12" ht="20.100000000000001" customHeight="1" x14ac:dyDescent="0.25">
      <c r="A50" s="45" t="s">
        <v>187</v>
      </c>
      <c r="B50" s="25">
        <v>413.97</v>
      </c>
      <c r="C50" s="186">
        <v>330.46000000000004</v>
      </c>
      <c r="D50" s="67">
        <f t="shared" si="6"/>
        <v>-0.20172959393192741</v>
      </c>
      <c r="F50" s="25">
        <v>136.43700000000001</v>
      </c>
      <c r="G50" s="186">
        <v>134.38999999999999</v>
      </c>
      <c r="H50" s="67">
        <f t="shared" si="7"/>
        <v>-1.5003261578604229E-2</v>
      </c>
      <c r="J50" s="40">
        <f t="shared" si="8"/>
        <v>3.2958185375751867</v>
      </c>
      <c r="K50" s="199">
        <f t="shared" si="9"/>
        <v>4.0667554318223074</v>
      </c>
      <c r="L50" s="67">
        <f t="shared" si="4"/>
        <v>0.23391363494615136</v>
      </c>
    </row>
    <row r="51" spans="1:12" ht="20.100000000000001" customHeight="1" x14ac:dyDescent="0.25">
      <c r="A51" s="45" t="s">
        <v>185</v>
      </c>
      <c r="B51" s="25">
        <v>251.51999999999995</v>
      </c>
      <c r="C51" s="186">
        <v>366.97</v>
      </c>
      <c r="D51" s="67">
        <f t="shared" si="6"/>
        <v>0.45900922391857546</v>
      </c>
      <c r="F51" s="25">
        <v>85.754000000000005</v>
      </c>
      <c r="G51" s="186">
        <v>105.91800000000001</v>
      </c>
      <c r="H51" s="67">
        <f t="shared" si="7"/>
        <v>0.23513771952328755</v>
      </c>
      <c r="J51" s="40">
        <f t="shared" si="8"/>
        <v>3.4094306615776087</v>
      </c>
      <c r="K51" s="199">
        <f t="shared" si="9"/>
        <v>2.8862849824236312</v>
      </c>
      <c r="L51" s="67">
        <f t="shared" si="4"/>
        <v>-0.15344077386571867</v>
      </c>
    </row>
    <row r="52" spans="1:12" ht="20.100000000000001" customHeight="1" x14ac:dyDescent="0.25">
      <c r="A52" s="45" t="s">
        <v>191</v>
      </c>
      <c r="B52" s="25">
        <v>271.82</v>
      </c>
      <c r="C52" s="186">
        <v>327.14000000000004</v>
      </c>
      <c r="D52" s="67">
        <f t="shared" si="6"/>
        <v>0.20351703333088092</v>
      </c>
      <c r="F52" s="25">
        <v>78.547999999999988</v>
      </c>
      <c r="G52" s="186">
        <v>95.427999999999997</v>
      </c>
      <c r="H52" s="67">
        <f t="shared" si="7"/>
        <v>0.2149004430411979</v>
      </c>
      <c r="J52" s="40">
        <f t="shared" si="8"/>
        <v>2.8897064233684051</v>
      </c>
      <c r="K52" s="199">
        <f t="shared" si="9"/>
        <v>2.9170385767561284</v>
      </c>
      <c r="L52" s="67">
        <f t="shared" si="4"/>
        <v>9.4584533455351564E-3</v>
      </c>
    </row>
    <row r="53" spans="1:12" ht="20.100000000000001" customHeight="1" x14ac:dyDescent="0.25">
      <c r="A53" s="45" t="s">
        <v>192</v>
      </c>
      <c r="B53" s="25">
        <v>41.97</v>
      </c>
      <c r="C53" s="186">
        <v>101.24000000000001</v>
      </c>
      <c r="D53" s="67">
        <f t="shared" si="6"/>
        <v>1.4121991898975461</v>
      </c>
      <c r="F53" s="25">
        <v>11.137</v>
      </c>
      <c r="G53" s="186">
        <v>43.673000000000002</v>
      </c>
      <c r="H53" s="67">
        <f t="shared" si="7"/>
        <v>2.9214330609679449</v>
      </c>
      <c r="J53" s="40">
        <f t="shared" si="8"/>
        <v>2.6535620681439127</v>
      </c>
      <c r="K53" s="199">
        <f t="shared" si="9"/>
        <v>4.3138087712366655</v>
      </c>
      <c r="L53" s="67">
        <f t="shared" si="4"/>
        <v>0.62566718262371213</v>
      </c>
    </row>
    <row r="54" spans="1:12" ht="20.100000000000001" customHeight="1" x14ac:dyDescent="0.25">
      <c r="A54" s="45" t="s">
        <v>188</v>
      </c>
      <c r="B54" s="25">
        <v>260.40000000000003</v>
      </c>
      <c r="C54" s="186">
        <v>119.92</v>
      </c>
      <c r="D54" s="67">
        <f t="shared" si="6"/>
        <v>-0.53947772657450077</v>
      </c>
      <c r="F54" s="25">
        <v>75.515000000000015</v>
      </c>
      <c r="G54" s="186">
        <v>37.917999999999999</v>
      </c>
      <c r="H54" s="67">
        <f t="shared" si="7"/>
        <v>-0.49787459445143362</v>
      </c>
      <c r="J54" s="40">
        <f t="shared" si="8"/>
        <v>2.8999615975422426</v>
      </c>
      <c r="K54" s="199">
        <f t="shared" si="9"/>
        <v>3.1619412941961307</v>
      </c>
      <c r="L54" s="67">
        <f t="shared" si="4"/>
        <v>9.0339022722204149E-2</v>
      </c>
    </row>
    <row r="55" spans="1:12" ht="20.100000000000001" customHeight="1" x14ac:dyDescent="0.25">
      <c r="A55" s="45" t="s">
        <v>186</v>
      </c>
      <c r="B55" s="25"/>
      <c r="C55" s="186">
        <v>87.549999999999983</v>
      </c>
      <c r="D55" s="67"/>
      <c r="F55" s="25"/>
      <c r="G55" s="186">
        <v>28.585000000000001</v>
      </c>
      <c r="H55" s="67"/>
      <c r="J55" s="40"/>
      <c r="K55" s="199">
        <f t="shared" ref="K55:K62" si="10">(G55/C55)*10</f>
        <v>3.2649914334665913</v>
      </c>
      <c r="L55" s="67"/>
    </row>
    <row r="56" spans="1:12" ht="20.100000000000001" customHeight="1" x14ac:dyDescent="0.25">
      <c r="A56" s="45" t="s">
        <v>189</v>
      </c>
      <c r="B56" s="25">
        <v>245.52</v>
      </c>
      <c r="C56" s="186">
        <v>105.75999999999999</v>
      </c>
      <c r="D56" s="67">
        <f t="shared" ref="D56:D62" si="11">(C56-B56)/B56</f>
        <v>-0.56924079504724667</v>
      </c>
      <c r="F56" s="25">
        <v>54.850999999999999</v>
      </c>
      <c r="G56" s="186">
        <v>27.221</v>
      </c>
      <c r="H56" s="67">
        <f t="shared" ref="H56:H62" si="12">(G56-F56)/F56</f>
        <v>-0.50372828207325293</v>
      </c>
      <c r="J56" s="40">
        <f t="shared" ref="J56:J62" si="13">(F56/B56)*10</f>
        <v>2.2340746171391332</v>
      </c>
      <c r="K56" s="199">
        <f t="shared" si="10"/>
        <v>2.573846444780636</v>
      </c>
      <c r="L56" s="67">
        <f t="shared" ref="L56" si="14">(K56-J56)/J56</f>
        <v>0.15208615909015652</v>
      </c>
    </row>
    <row r="57" spans="1:12" ht="20.100000000000001" customHeight="1" x14ac:dyDescent="0.25">
      <c r="A57" s="45" t="s">
        <v>209</v>
      </c>
      <c r="B57" s="25">
        <v>14.75</v>
      </c>
      <c r="C57" s="186">
        <v>60.379999999999995</v>
      </c>
      <c r="D57" s="67">
        <f t="shared" si="11"/>
        <v>3.0935593220338982</v>
      </c>
      <c r="F57" s="25">
        <v>6.1769999999999996</v>
      </c>
      <c r="G57" s="186">
        <v>24.140999999999998</v>
      </c>
      <c r="H57" s="67">
        <f t="shared" si="12"/>
        <v>2.9082078678970373</v>
      </c>
      <c r="J57" s="40">
        <f t="shared" si="13"/>
        <v>4.1877966101694915</v>
      </c>
      <c r="K57" s="199">
        <f t="shared" si="10"/>
        <v>3.9981782047035441</v>
      </c>
      <c r="L57" s="67">
        <f t="shared" ref="L57:L58" si="15">(K57-J57)/J57</f>
        <v>-4.5278800074837672E-2</v>
      </c>
    </row>
    <row r="58" spans="1:12" ht="20.100000000000001" customHeight="1" x14ac:dyDescent="0.25">
      <c r="A58" s="45" t="s">
        <v>190</v>
      </c>
      <c r="B58" s="25">
        <v>39.56</v>
      </c>
      <c r="C58" s="186">
        <v>42.06</v>
      </c>
      <c r="D58" s="67">
        <f t="shared" si="11"/>
        <v>6.3195146612740144E-2</v>
      </c>
      <c r="F58" s="25">
        <v>13.893000000000002</v>
      </c>
      <c r="G58" s="186">
        <v>19.768999999999998</v>
      </c>
      <c r="H58" s="67">
        <f t="shared" si="12"/>
        <v>0.42294680774490712</v>
      </c>
      <c r="J58" s="40">
        <f t="shared" si="13"/>
        <v>3.5118806875631958</v>
      </c>
      <c r="K58" s="199">
        <f t="shared" si="10"/>
        <v>4.7001902044698047</v>
      </c>
      <c r="L58" s="67">
        <f t="shared" si="15"/>
        <v>0.33836841926743999</v>
      </c>
    </row>
    <row r="59" spans="1:12" ht="20.100000000000001" customHeight="1" x14ac:dyDescent="0.25">
      <c r="A59" s="45" t="s">
        <v>179</v>
      </c>
      <c r="B59" s="25">
        <v>57.2</v>
      </c>
      <c r="C59" s="186">
        <v>38.53</v>
      </c>
      <c r="D59" s="67">
        <f t="shared" si="11"/>
        <v>-0.32639860139860138</v>
      </c>
      <c r="F59" s="25">
        <v>21.259</v>
      </c>
      <c r="G59" s="186">
        <v>18.718</v>
      </c>
      <c r="H59" s="67">
        <f t="shared" si="12"/>
        <v>-0.11952584787619362</v>
      </c>
      <c r="J59" s="40">
        <f t="shared" si="13"/>
        <v>3.7166083916083914</v>
      </c>
      <c r="K59" s="199">
        <f t="shared" si="10"/>
        <v>4.8580327017908118</v>
      </c>
      <c r="L59" s="67">
        <f t="shared" ref="L59" si="16">(K59-J59)/J59</f>
        <v>0.3071144952370029</v>
      </c>
    </row>
    <row r="60" spans="1:12" ht="20.100000000000001" customHeight="1" x14ac:dyDescent="0.25">
      <c r="A60" s="45" t="s">
        <v>212</v>
      </c>
      <c r="B60" s="25">
        <v>14.17</v>
      </c>
      <c r="C60" s="186">
        <v>28.310000000000002</v>
      </c>
      <c r="D60" s="67">
        <f t="shared" si="11"/>
        <v>0.99788285109386043</v>
      </c>
      <c r="F60" s="25">
        <v>5.194</v>
      </c>
      <c r="G60" s="186">
        <v>14.280000000000001</v>
      </c>
      <c r="H60" s="67">
        <f t="shared" si="12"/>
        <v>1.7493261455525611</v>
      </c>
      <c r="J60" s="40">
        <f t="shared" si="13"/>
        <v>3.6654904728299225</v>
      </c>
      <c r="K60" s="199">
        <f t="shared" si="10"/>
        <v>5.0441540091840338</v>
      </c>
      <c r="L60" s="67">
        <f t="shared" ref="L60" si="17">(K60-J60)/J60</f>
        <v>0.37611979803884782</v>
      </c>
    </row>
    <row r="61" spans="1:12" ht="20.100000000000001" customHeight="1" thickBot="1" x14ac:dyDescent="0.3">
      <c r="A61" s="14" t="s">
        <v>17</v>
      </c>
      <c r="B61" s="25">
        <f>B62-SUM(B39:B60)</f>
        <v>91.690000000009604</v>
      </c>
      <c r="C61" s="186">
        <f>C62-SUM(C39:C60)</f>
        <v>29.170000000012806</v>
      </c>
      <c r="D61" s="67">
        <f t="shared" si="11"/>
        <v>-0.68186279856026011</v>
      </c>
      <c r="F61" s="25">
        <f>F62-SUM(F39:F60)</f>
        <v>42.884999999998399</v>
      </c>
      <c r="G61" s="186">
        <f>G62-SUM(G39:G60)</f>
        <v>15.100000000005821</v>
      </c>
      <c r="H61" s="67">
        <f t="shared" si="12"/>
        <v>-0.6478955345690478</v>
      </c>
      <c r="J61" s="40">
        <f t="shared" si="13"/>
        <v>4.6771730832145169</v>
      </c>
      <c r="K61" s="199">
        <f t="shared" si="10"/>
        <v>5.1765512512852911</v>
      </c>
      <c r="L61" s="67">
        <f t="shared" si="4"/>
        <v>0.1067692298715537</v>
      </c>
    </row>
    <row r="62" spans="1:12" ht="26.25" customHeight="1" thickBot="1" x14ac:dyDescent="0.3">
      <c r="A62" s="18" t="s">
        <v>18</v>
      </c>
      <c r="B62" s="47">
        <v>61490.149999999972</v>
      </c>
      <c r="C62" s="197">
        <v>71406.580000000016</v>
      </c>
      <c r="D62" s="72">
        <f t="shared" si="11"/>
        <v>0.16126859342512659</v>
      </c>
      <c r="E62" s="2"/>
      <c r="F62" s="47">
        <v>15592.368999999999</v>
      </c>
      <c r="G62" s="197">
        <v>18913.801000000007</v>
      </c>
      <c r="H62" s="72">
        <f t="shared" si="12"/>
        <v>0.21301650826760246</v>
      </c>
      <c r="I62" s="2"/>
      <c r="J62" s="35">
        <f t="shared" si="13"/>
        <v>2.5357506852723577</v>
      </c>
      <c r="K62" s="192">
        <f t="shared" si="10"/>
        <v>2.6487476364223022</v>
      </c>
      <c r="L62" s="72">
        <f t="shared" si="4"/>
        <v>4.4561538248310786E-2</v>
      </c>
    </row>
    <row r="64" spans="1:12" ht="15.75" thickBot="1" x14ac:dyDescent="0.3"/>
    <row r="65" spans="1:12" x14ac:dyDescent="0.25">
      <c r="A65" s="413" t="s">
        <v>15</v>
      </c>
      <c r="B65" s="409" t="s">
        <v>1</v>
      </c>
      <c r="C65" s="402"/>
      <c r="D65" s="176" t="s">
        <v>0</v>
      </c>
      <c r="F65" s="416" t="s">
        <v>19</v>
      </c>
      <c r="G65" s="417"/>
      <c r="H65" s="176" t="s">
        <v>0</v>
      </c>
      <c r="J65" s="401" t="s">
        <v>22</v>
      </c>
      <c r="K65" s="402"/>
      <c r="L65" s="176" t="s">
        <v>0</v>
      </c>
    </row>
    <row r="66" spans="1:12" x14ac:dyDescent="0.25">
      <c r="A66" s="414"/>
      <c r="B66" s="410" t="str">
        <f>B5</f>
        <v>jan-mar</v>
      </c>
      <c r="C66" s="404"/>
      <c r="D66" s="177" t="str">
        <f>D37</f>
        <v>2021/2020</v>
      </c>
      <c r="F66" s="399" t="str">
        <f>B5</f>
        <v>jan-mar</v>
      </c>
      <c r="G66" s="404"/>
      <c r="H66" s="177" t="str">
        <f>H37</f>
        <v>2021/2020</v>
      </c>
      <c r="J66" s="399" t="str">
        <f>B5</f>
        <v>jan-mar</v>
      </c>
      <c r="K66" s="400"/>
      <c r="L66" s="177" t="str">
        <f>L37</f>
        <v>2021/2020</v>
      </c>
    </row>
    <row r="67" spans="1:12" ht="19.5" customHeight="1" thickBot="1" x14ac:dyDescent="0.3">
      <c r="A67" s="415"/>
      <c r="B67" s="120">
        <f>B6</f>
        <v>2020</v>
      </c>
      <c r="C67" s="180">
        <f>C6</f>
        <v>2021</v>
      </c>
      <c r="D67" s="178" t="s">
        <v>1</v>
      </c>
      <c r="F67" s="31">
        <f>B6</f>
        <v>2020</v>
      </c>
      <c r="G67" s="180">
        <f>C6</f>
        <v>2021</v>
      </c>
      <c r="H67" s="315">
        <v>1000</v>
      </c>
      <c r="J67" s="31">
        <f>B6</f>
        <v>2020</v>
      </c>
      <c r="K67" s="180">
        <f>C6</f>
        <v>2021</v>
      </c>
      <c r="L67" s="178"/>
    </row>
    <row r="68" spans="1:12" ht="20.100000000000001" customHeight="1" x14ac:dyDescent="0.25">
      <c r="A68" s="45" t="s">
        <v>161</v>
      </c>
      <c r="B68" s="46">
        <v>24551.72</v>
      </c>
      <c r="C68" s="193">
        <v>25592.11</v>
      </c>
      <c r="D68" s="76">
        <f t="shared" ref="D68:D96" si="18">(C68-B68)/B68</f>
        <v>4.2375442535186922E-2</v>
      </c>
      <c r="F68" s="25">
        <v>7692.6650000000009</v>
      </c>
      <c r="G68" s="193">
        <v>7893.5450000000001</v>
      </c>
      <c r="H68" s="76">
        <f t="shared" ref="H68:H96" si="19">(G68-F68)/F68</f>
        <v>2.611318704246177E-2</v>
      </c>
      <c r="J68" s="49">
        <f t="shared" ref="J68:J96" si="20">(F68/B68)*10</f>
        <v>3.1332489129071206</v>
      </c>
      <c r="K68" s="195">
        <f t="shared" ref="K68:K96" si="21">(G68/C68)*10</f>
        <v>3.0843666270581052</v>
      </c>
      <c r="L68" s="76">
        <f t="shared" si="4"/>
        <v>-1.5601149863213712E-2</v>
      </c>
    </row>
    <row r="69" spans="1:12" ht="20.100000000000001" customHeight="1" x14ac:dyDescent="0.25">
      <c r="A69" s="45" t="s">
        <v>162</v>
      </c>
      <c r="B69" s="25">
        <v>13018.61</v>
      </c>
      <c r="C69" s="186">
        <v>18609.030000000006</v>
      </c>
      <c r="D69" s="67">
        <f t="shared" si="18"/>
        <v>0.42941757991060531</v>
      </c>
      <c r="F69" s="25">
        <v>4736.3710000000001</v>
      </c>
      <c r="G69" s="186">
        <v>7262.1990000000014</v>
      </c>
      <c r="H69" s="67">
        <f t="shared" si="19"/>
        <v>0.53328339355173004</v>
      </c>
      <c r="J69" s="48">
        <f t="shared" si="20"/>
        <v>3.6381541500974373</v>
      </c>
      <c r="K69" s="189">
        <f t="shared" si="21"/>
        <v>3.9025134571764348</v>
      </c>
      <c r="L69" s="67">
        <f t="shared" si="4"/>
        <v>7.266303080421084E-2</v>
      </c>
    </row>
    <row r="70" spans="1:12" ht="20.100000000000001" customHeight="1" x14ac:dyDescent="0.25">
      <c r="A70" s="45" t="s">
        <v>167</v>
      </c>
      <c r="B70" s="25">
        <v>15730.760000000002</v>
      </c>
      <c r="C70" s="186">
        <v>14660.030000000002</v>
      </c>
      <c r="D70" s="67">
        <f t="shared" si="18"/>
        <v>-6.8066005711103564E-2</v>
      </c>
      <c r="F70" s="25">
        <v>5801.2610000000004</v>
      </c>
      <c r="G70" s="186">
        <v>5257.1929999999993</v>
      </c>
      <c r="H70" s="67">
        <f t="shared" si="19"/>
        <v>-9.3784437555903974E-2</v>
      </c>
      <c r="J70" s="48">
        <f t="shared" si="20"/>
        <v>3.6878453425009345</v>
      </c>
      <c r="K70" s="189">
        <f t="shared" si="21"/>
        <v>3.5860724705201816</v>
      </c>
      <c r="L70" s="67">
        <f t="shared" si="4"/>
        <v>-2.7596838405304445E-2</v>
      </c>
    </row>
    <row r="71" spans="1:12" ht="20.100000000000001" customHeight="1" x14ac:dyDescent="0.25">
      <c r="A71" s="45" t="s">
        <v>168</v>
      </c>
      <c r="B71" s="25">
        <v>9310.51</v>
      </c>
      <c r="C71" s="186">
        <v>10580.45</v>
      </c>
      <c r="D71" s="67">
        <f t="shared" si="18"/>
        <v>0.13639854315177155</v>
      </c>
      <c r="F71" s="25">
        <v>3557.7430000000004</v>
      </c>
      <c r="G71" s="186">
        <v>3890.46</v>
      </c>
      <c r="H71" s="67">
        <f t="shared" si="19"/>
        <v>9.3519121532949293E-2</v>
      </c>
      <c r="J71" s="48">
        <f t="shared" si="20"/>
        <v>3.8212117273919475</v>
      </c>
      <c r="K71" s="189">
        <f t="shared" si="21"/>
        <v>3.6770269695523345</v>
      </c>
      <c r="L71" s="67">
        <f t="shared" si="4"/>
        <v>-3.7732731951501119E-2</v>
      </c>
    </row>
    <row r="72" spans="1:12" ht="20.100000000000001" customHeight="1" x14ac:dyDescent="0.25">
      <c r="A72" s="45" t="s">
        <v>164</v>
      </c>
      <c r="B72" s="25">
        <v>7139.49</v>
      </c>
      <c r="C72" s="186">
        <v>7411.2800000000007</v>
      </c>
      <c r="D72" s="67">
        <f t="shared" si="18"/>
        <v>3.8068545512354647E-2</v>
      </c>
      <c r="F72" s="25">
        <v>1996.0689999999997</v>
      </c>
      <c r="G72" s="186">
        <v>2549.9839999999999</v>
      </c>
      <c r="H72" s="67">
        <f t="shared" si="19"/>
        <v>0.27750293201287141</v>
      </c>
      <c r="J72" s="48">
        <f t="shared" si="20"/>
        <v>2.7958145469774447</v>
      </c>
      <c r="K72" s="189">
        <f t="shared" si="21"/>
        <v>3.4406796126984807</v>
      </c>
      <c r="L72" s="67">
        <f t="shared" ref="L72:L75" si="22">(K72-J72)/J72</f>
        <v>0.2306537343180361</v>
      </c>
    </row>
    <row r="73" spans="1:12" ht="20.100000000000001" customHeight="1" x14ac:dyDescent="0.25">
      <c r="A73" s="45" t="s">
        <v>173</v>
      </c>
      <c r="B73" s="25">
        <v>1705.2699999999998</v>
      </c>
      <c r="C73" s="186">
        <v>2821.4700000000003</v>
      </c>
      <c r="D73" s="67">
        <f t="shared" si="18"/>
        <v>0.6545591020776772</v>
      </c>
      <c r="F73" s="25">
        <v>732.16899999999998</v>
      </c>
      <c r="G73" s="186">
        <v>1271.3060000000005</v>
      </c>
      <c r="H73" s="67">
        <f t="shared" si="19"/>
        <v>0.73635595060703274</v>
      </c>
      <c r="J73" s="48">
        <f t="shared" si="20"/>
        <v>4.2935664147026573</v>
      </c>
      <c r="K73" s="189">
        <f t="shared" si="21"/>
        <v>4.5058285220115764</v>
      </c>
      <c r="L73" s="67">
        <f t="shared" si="22"/>
        <v>4.9437247920996429E-2</v>
      </c>
    </row>
    <row r="74" spans="1:12" ht="20.100000000000001" customHeight="1" x14ac:dyDescent="0.25">
      <c r="A74" s="45" t="s">
        <v>171</v>
      </c>
      <c r="B74" s="25">
        <v>4320.91</v>
      </c>
      <c r="C74" s="186">
        <v>2348.88</v>
      </c>
      <c r="D74" s="67">
        <f t="shared" si="18"/>
        <v>-0.45639228773568524</v>
      </c>
      <c r="F74" s="25">
        <v>1498.3869999999999</v>
      </c>
      <c r="G74" s="186">
        <v>904.64599999999996</v>
      </c>
      <c r="H74" s="67">
        <f t="shared" si="19"/>
        <v>-0.39625343786351591</v>
      </c>
      <c r="J74" s="48">
        <f t="shared" si="20"/>
        <v>3.4677579491357147</v>
      </c>
      <c r="K74" s="189">
        <f t="shared" si="21"/>
        <v>3.8513930043254652</v>
      </c>
      <c r="L74" s="67">
        <f t="shared" si="22"/>
        <v>0.11062913294896076</v>
      </c>
    </row>
    <row r="75" spans="1:12" ht="20.100000000000001" customHeight="1" x14ac:dyDescent="0.25">
      <c r="A75" s="45" t="s">
        <v>176</v>
      </c>
      <c r="B75" s="25">
        <v>2057.5700000000002</v>
      </c>
      <c r="C75" s="186">
        <v>2282.8599999999997</v>
      </c>
      <c r="D75" s="67">
        <f t="shared" si="18"/>
        <v>0.10949323716811554</v>
      </c>
      <c r="F75" s="25">
        <v>747.351</v>
      </c>
      <c r="G75" s="186">
        <v>872.95899999999983</v>
      </c>
      <c r="H75" s="67">
        <f t="shared" si="19"/>
        <v>0.16807095996392571</v>
      </c>
      <c r="J75" s="48">
        <f t="shared" si="20"/>
        <v>3.6322020635992942</v>
      </c>
      <c r="K75" s="189">
        <f t="shared" si="21"/>
        <v>3.8239708085471729</v>
      </c>
      <c r="L75" s="67">
        <f t="shared" si="22"/>
        <v>5.2796827266225199E-2</v>
      </c>
    </row>
    <row r="76" spans="1:12" ht="20.100000000000001" customHeight="1" x14ac:dyDescent="0.25">
      <c r="A76" s="45" t="s">
        <v>181</v>
      </c>
      <c r="B76" s="25">
        <v>2043.1</v>
      </c>
      <c r="C76" s="186">
        <v>2382.08</v>
      </c>
      <c r="D76" s="67">
        <f t="shared" si="18"/>
        <v>0.16591454162791838</v>
      </c>
      <c r="F76" s="25">
        <v>698.37500000000011</v>
      </c>
      <c r="G76" s="186">
        <v>703.19399999999996</v>
      </c>
      <c r="H76" s="67">
        <f t="shared" si="19"/>
        <v>6.9003042777874999E-3</v>
      </c>
      <c r="J76" s="48">
        <f t="shared" si="20"/>
        <v>3.4182125201899085</v>
      </c>
      <c r="K76" s="189">
        <f t="shared" si="21"/>
        <v>2.9520167248790976</v>
      </c>
      <c r="L76" s="67">
        <f t="shared" ref="L76:L81" si="23">(K76-J76)/J76</f>
        <v>-0.13638584276348917</v>
      </c>
    </row>
    <row r="77" spans="1:12" ht="20.100000000000001" customHeight="1" x14ac:dyDescent="0.25">
      <c r="A77" s="45" t="s">
        <v>180</v>
      </c>
      <c r="B77" s="25">
        <v>554.69000000000005</v>
      </c>
      <c r="C77" s="186">
        <v>700.44999999999993</v>
      </c>
      <c r="D77" s="67">
        <f t="shared" si="18"/>
        <v>0.26277740720041798</v>
      </c>
      <c r="F77" s="25">
        <v>241.95299999999997</v>
      </c>
      <c r="G77" s="186">
        <v>515.74599999999998</v>
      </c>
      <c r="H77" s="67">
        <f t="shared" si="19"/>
        <v>1.1315958057969937</v>
      </c>
      <c r="J77" s="48">
        <f t="shared" si="20"/>
        <v>4.3619499179721997</v>
      </c>
      <c r="K77" s="189">
        <f t="shared" si="21"/>
        <v>7.3630666000428304</v>
      </c>
      <c r="L77" s="67">
        <f t="shared" si="23"/>
        <v>0.6880218110036902</v>
      </c>
    </row>
    <row r="78" spans="1:12" ht="20.100000000000001" customHeight="1" x14ac:dyDescent="0.25">
      <c r="A78" s="45" t="s">
        <v>178</v>
      </c>
      <c r="B78" s="25">
        <v>1893.3399999999997</v>
      </c>
      <c r="C78" s="186">
        <v>2032.0399999999997</v>
      </c>
      <c r="D78" s="67">
        <f t="shared" si="18"/>
        <v>7.3256784307097547E-2</v>
      </c>
      <c r="F78" s="25">
        <v>364.65700000000004</v>
      </c>
      <c r="G78" s="186">
        <v>514.13199999999995</v>
      </c>
      <c r="H78" s="67">
        <f t="shared" si="19"/>
        <v>0.40990574704448263</v>
      </c>
      <c r="J78" s="48">
        <f t="shared" si="20"/>
        <v>1.9259985000052819</v>
      </c>
      <c r="K78" s="189">
        <f t="shared" si="21"/>
        <v>2.5301273596976435</v>
      </c>
      <c r="L78" s="67">
        <f t="shared" si="23"/>
        <v>0.3136704725838077</v>
      </c>
    </row>
    <row r="79" spans="1:12" ht="20.100000000000001" customHeight="1" x14ac:dyDescent="0.25">
      <c r="A79" s="45" t="s">
        <v>182</v>
      </c>
      <c r="B79" s="25">
        <v>213.31000000000003</v>
      </c>
      <c r="C79" s="186">
        <v>874.81999999999994</v>
      </c>
      <c r="D79" s="67">
        <f t="shared" si="18"/>
        <v>3.1011673151750965</v>
      </c>
      <c r="F79" s="25">
        <v>58.811</v>
      </c>
      <c r="G79" s="186">
        <v>254.81499999999997</v>
      </c>
      <c r="H79" s="67">
        <f t="shared" si="19"/>
        <v>3.332777881688799</v>
      </c>
      <c r="J79" s="48">
        <f t="shared" si="20"/>
        <v>2.757067179222727</v>
      </c>
      <c r="K79" s="189">
        <f t="shared" si="21"/>
        <v>2.9127706271004321</v>
      </c>
      <c r="L79" s="67">
        <f t="shared" si="23"/>
        <v>5.6474303220134456E-2</v>
      </c>
    </row>
    <row r="80" spans="1:12" ht="20.100000000000001" customHeight="1" x14ac:dyDescent="0.25">
      <c r="A80" s="45" t="s">
        <v>200</v>
      </c>
      <c r="B80" s="25">
        <v>728.99</v>
      </c>
      <c r="C80" s="186">
        <v>854.22</v>
      </c>
      <c r="D80" s="67">
        <f t="shared" si="18"/>
        <v>0.17178562120193694</v>
      </c>
      <c r="F80" s="25">
        <v>163.70499999999998</v>
      </c>
      <c r="G80" s="186">
        <v>175.25200000000001</v>
      </c>
      <c r="H80" s="67">
        <f t="shared" si="19"/>
        <v>7.0535414312330263E-2</v>
      </c>
      <c r="J80" s="48">
        <f t="shared" si="20"/>
        <v>2.2456412296464969</v>
      </c>
      <c r="K80" s="189">
        <f t="shared" si="21"/>
        <v>2.0516026316405611</v>
      </c>
      <c r="L80" s="67">
        <f t="shared" si="23"/>
        <v>-8.6406766781923078E-2</v>
      </c>
    </row>
    <row r="81" spans="1:12" ht="20.100000000000001" customHeight="1" x14ac:dyDescent="0.25">
      <c r="A81" s="45" t="s">
        <v>202</v>
      </c>
      <c r="B81" s="25">
        <v>61.62</v>
      </c>
      <c r="C81" s="186">
        <v>125.90999999999998</v>
      </c>
      <c r="D81" s="67">
        <f t="shared" si="18"/>
        <v>1.0433300876338849</v>
      </c>
      <c r="F81" s="25">
        <v>78.284999999999997</v>
      </c>
      <c r="G81" s="186">
        <v>157.83900000000003</v>
      </c>
      <c r="H81" s="67">
        <f t="shared" si="19"/>
        <v>1.0162100019160762</v>
      </c>
      <c r="J81" s="48">
        <f t="shared" si="20"/>
        <v>12.704479065238559</v>
      </c>
      <c r="K81" s="189">
        <f t="shared" si="21"/>
        <v>12.535858946866814</v>
      </c>
      <c r="L81" s="67">
        <f t="shared" si="23"/>
        <v>-1.3272493701305399E-2</v>
      </c>
    </row>
    <row r="82" spans="1:12" ht="20.100000000000001" customHeight="1" x14ac:dyDescent="0.25">
      <c r="A82" s="45" t="s">
        <v>213</v>
      </c>
      <c r="B82" s="25">
        <v>778.47</v>
      </c>
      <c r="C82" s="186">
        <v>507.15</v>
      </c>
      <c r="D82" s="67">
        <f t="shared" si="18"/>
        <v>-0.34852980847046133</v>
      </c>
      <c r="F82" s="25">
        <v>200.47</v>
      </c>
      <c r="G82" s="186">
        <v>150.20499999999998</v>
      </c>
      <c r="H82" s="67">
        <f t="shared" si="19"/>
        <v>-0.25073577093829508</v>
      </c>
      <c r="J82" s="48">
        <f t="shared" si="20"/>
        <v>2.5751795187996969</v>
      </c>
      <c r="K82" s="189">
        <f t="shared" si="21"/>
        <v>2.9617470176476384</v>
      </c>
      <c r="L82" s="67">
        <f t="shared" ref="L82:L87" si="24">(K82-J82)/J82</f>
        <v>0.15011283525123811</v>
      </c>
    </row>
    <row r="83" spans="1:12" ht="20.100000000000001" customHeight="1" x14ac:dyDescent="0.25">
      <c r="A83" s="45" t="s">
        <v>201</v>
      </c>
      <c r="B83" s="25">
        <v>85.14</v>
      </c>
      <c r="C83" s="186">
        <v>302.83999999999997</v>
      </c>
      <c r="D83" s="67">
        <f t="shared" si="18"/>
        <v>2.5569649988254639</v>
      </c>
      <c r="F83" s="25">
        <v>41.801000000000002</v>
      </c>
      <c r="G83" s="186">
        <v>139.22300000000001</v>
      </c>
      <c r="H83" s="67">
        <f t="shared" si="19"/>
        <v>2.3306141001411449</v>
      </c>
      <c r="J83" s="48">
        <f t="shared" si="20"/>
        <v>4.9096781771200373</v>
      </c>
      <c r="K83" s="189">
        <f t="shared" si="21"/>
        <v>4.5972460705322948</v>
      </c>
      <c r="L83" s="67">
        <f t="shared" si="24"/>
        <v>-6.3635964581900892E-2</v>
      </c>
    </row>
    <row r="84" spans="1:12" ht="20.100000000000001" customHeight="1" x14ac:dyDescent="0.25">
      <c r="A84" s="45" t="s">
        <v>196</v>
      </c>
      <c r="B84" s="25">
        <v>356.71</v>
      </c>
      <c r="C84" s="186">
        <v>304.29000000000002</v>
      </c>
      <c r="D84" s="67">
        <f t="shared" si="18"/>
        <v>-0.14695410837935569</v>
      </c>
      <c r="F84" s="25">
        <v>139.74600000000001</v>
      </c>
      <c r="G84" s="186">
        <v>115.22399999999998</v>
      </c>
      <c r="H84" s="67">
        <f t="shared" si="19"/>
        <v>-0.17547550556008781</v>
      </c>
      <c r="J84" s="48">
        <f t="shared" si="20"/>
        <v>3.9176361750441542</v>
      </c>
      <c r="K84" s="189">
        <f t="shared" si="21"/>
        <v>3.786650892240953</v>
      </c>
      <c r="L84" s="67">
        <f t="shared" si="24"/>
        <v>-3.3434774683160799E-2</v>
      </c>
    </row>
    <row r="85" spans="1:12" ht="20.100000000000001" customHeight="1" x14ac:dyDescent="0.25">
      <c r="A85" s="45" t="s">
        <v>214</v>
      </c>
      <c r="B85" s="25">
        <v>119.73</v>
      </c>
      <c r="C85" s="186">
        <v>347.47</v>
      </c>
      <c r="D85" s="67">
        <f t="shared" si="18"/>
        <v>1.9021130877808403</v>
      </c>
      <c r="F85" s="25">
        <v>29.73</v>
      </c>
      <c r="G85" s="186">
        <v>110.65200000000002</v>
      </c>
      <c r="H85" s="67">
        <f t="shared" si="19"/>
        <v>2.7218970736629671</v>
      </c>
      <c r="J85" s="48">
        <f t="shared" si="20"/>
        <v>2.4830869456276621</v>
      </c>
      <c r="K85" s="189">
        <f t="shared" si="21"/>
        <v>3.1845051371341415</v>
      </c>
      <c r="L85" s="67">
        <f t="shared" si="24"/>
        <v>0.28247830497501109</v>
      </c>
    </row>
    <row r="86" spans="1:12" ht="20.100000000000001" customHeight="1" x14ac:dyDescent="0.25">
      <c r="A86" s="45" t="s">
        <v>197</v>
      </c>
      <c r="B86" s="25">
        <v>485.02999999999992</v>
      </c>
      <c r="C86" s="186">
        <v>246.00000000000003</v>
      </c>
      <c r="D86" s="67">
        <f t="shared" si="18"/>
        <v>-0.49281487743026192</v>
      </c>
      <c r="F86" s="25">
        <v>176.654</v>
      </c>
      <c r="G86" s="186">
        <v>108.15800000000002</v>
      </c>
      <c r="H86" s="67">
        <f t="shared" si="19"/>
        <v>-0.38774100784584548</v>
      </c>
      <c r="J86" s="48">
        <f t="shared" si="20"/>
        <v>3.6421252293672564</v>
      </c>
      <c r="K86" s="189">
        <f t="shared" si="21"/>
        <v>4.3966666666666674</v>
      </c>
      <c r="L86" s="67">
        <f t="shared" si="24"/>
        <v>0.20717064619727449</v>
      </c>
    </row>
    <row r="87" spans="1:12" ht="20.100000000000001" customHeight="1" x14ac:dyDescent="0.25">
      <c r="A87" s="45" t="s">
        <v>206</v>
      </c>
      <c r="B87" s="25">
        <v>384.74999999999994</v>
      </c>
      <c r="C87" s="186">
        <v>292.94000000000005</v>
      </c>
      <c r="D87" s="67">
        <f t="shared" si="18"/>
        <v>-0.23862248213125381</v>
      </c>
      <c r="F87" s="25">
        <v>159.04200000000003</v>
      </c>
      <c r="G87" s="186">
        <v>107.62999999999998</v>
      </c>
      <c r="H87" s="67">
        <f t="shared" si="19"/>
        <v>-0.32326052237773695</v>
      </c>
      <c r="J87" s="48">
        <f t="shared" si="20"/>
        <v>4.1336452241715413</v>
      </c>
      <c r="K87" s="189">
        <f t="shared" si="21"/>
        <v>3.6741312214105264</v>
      </c>
      <c r="L87" s="67">
        <f t="shared" si="24"/>
        <v>-0.11116435442354877</v>
      </c>
    </row>
    <row r="88" spans="1:12" ht="20.100000000000001" customHeight="1" x14ac:dyDescent="0.25">
      <c r="A88" s="45" t="s">
        <v>203</v>
      </c>
      <c r="B88" s="25">
        <v>247.64</v>
      </c>
      <c r="C88" s="186">
        <v>59.95</v>
      </c>
      <c r="D88" s="67">
        <f t="shared" si="18"/>
        <v>-0.75791471490873852</v>
      </c>
      <c r="F88" s="25">
        <v>461.36400000000003</v>
      </c>
      <c r="G88" s="186">
        <v>102.82</v>
      </c>
      <c r="H88" s="67">
        <f t="shared" si="19"/>
        <v>-0.77713909191007535</v>
      </c>
      <c r="J88" s="48">
        <f t="shared" si="20"/>
        <v>18.630431271200131</v>
      </c>
      <c r="K88" s="189">
        <f t="shared" si="21"/>
        <v>17.150959132610506</v>
      </c>
      <c r="L88" s="67">
        <f t="shared" ref="L88:L93" si="25">(K88-J88)/J88</f>
        <v>-7.941158833379601E-2</v>
      </c>
    </row>
    <row r="89" spans="1:12" ht="20.100000000000001" customHeight="1" x14ac:dyDescent="0.25">
      <c r="A89" s="45" t="s">
        <v>183</v>
      </c>
      <c r="B89" s="25">
        <v>77.719999999999985</v>
      </c>
      <c r="C89" s="186">
        <v>286.22999999999996</v>
      </c>
      <c r="D89" s="67">
        <f t="shared" si="18"/>
        <v>2.682835820895523</v>
      </c>
      <c r="F89" s="25">
        <v>32.525999999999996</v>
      </c>
      <c r="G89" s="186">
        <v>96.906000000000006</v>
      </c>
      <c r="H89" s="67">
        <f t="shared" si="19"/>
        <v>1.9793396052388863</v>
      </c>
      <c r="J89" s="48">
        <f t="shared" si="20"/>
        <v>4.1850231600617604</v>
      </c>
      <c r="K89" s="189">
        <f t="shared" si="21"/>
        <v>3.3855989938161626</v>
      </c>
      <c r="L89" s="67">
        <f t="shared" si="25"/>
        <v>-0.19102024903341286</v>
      </c>
    </row>
    <row r="90" spans="1:12" ht="20.100000000000001" customHeight="1" x14ac:dyDescent="0.25">
      <c r="A90" s="45" t="s">
        <v>198</v>
      </c>
      <c r="B90" s="25">
        <v>456.34999999999997</v>
      </c>
      <c r="C90" s="186">
        <v>399.97999999999996</v>
      </c>
      <c r="D90" s="67">
        <f t="shared" si="18"/>
        <v>-0.12352361126328477</v>
      </c>
      <c r="F90" s="25">
        <v>111.62799999999999</v>
      </c>
      <c r="G90" s="186">
        <v>80.573999999999984</v>
      </c>
      <c r="H90" s="67">
        <f t="shared" si="19"/>
        <v>-0.27819185150679049</v>
      </c>
      <c r="J90" s="48">
        <f t="shared" si="20"/>
        <v>2.4461049632957157</v>
      </c>
      <c r="K90" s="189">
        <f t="shared" si="21"/>
        <v>2.0144507225361266</v>
      </c>
      <c r="L90" s="67">
        <f t="shared" si="25"/>
        <v>-0.17646595188540379</v>
      </c>
    </row>
    <row r="91" spans="1:12" ht="20.100000000000001" customHeight="1" x14ac:dyDescent="0.25">
      <c r="A91" s="45" t="s">
        <v>215</v>
      </c>
      <c r="B91" s="25">
        <v>23</v>
      </c>
      <c r="C91" s="186">
        <v>99.320000000000007</v>
      </c>
      <c r="D91" s="67">
        <f t="shared" si="18"/>
        <v>3.3182608695652176</v>
      </c>
      <c r="F91" s="25">
        <v>9.6240000000000006</v>
      </c>
      <c r="G91" s="186">
        <v>56.926000000000002</v>
      </c>
      <c r="H91" s="67">
        <f t="shared" si="19"/>
        <v>4.9150041562759768</v>
      </c>
      <c r="J91" s="48">
        <f t="shared" si="20"/>
        <v>4.1843478260869569</v>
      </c>
      <c r="K91" s="189">
        <f t="shared" si="21"/>
        <v>5.7315747080144988</v>
      </c>
      <c r="L91" s="67">
        <f t="shared" si="25"/>
        <v>0.36976536039415481</v>
      </c>
    </row>
    <row r="92" spans="1:12" ht="20.100000000000001" customHeight="1" x14ac:dyDescent="0.25">
      <c r="A92" s="45" t="s">
        <v>205</v>
      </c>
      <c r="B92" s="25">
        <v>99.13</v>
      </c>
      <c r="C92" s="186">
        <v>54.59</v>
      </c>
      <c r="D92" s="67">
        <f t="shared" si="18"/>
        <v>-0.44930898819731657</v>
      </c>
      <c r="F92" s="25">
        <v>35.581000000000003</v>
      </c>
      <c r="G92" s="186">
        <v>47.38000000000001</v>
      </c>
      <c r="H92" s="67">
        <f t="shared" si="19"/>
        <v>0.3316095669036847</v>
      </c>
      <c r="J92" s="48">
        <f t="shared" si="20"/>
        <v>3.5893271461716942</v>
      </c>
      <c r="K92" s="189">
        <f t="shared" si="21"/>
        <v>8.6792452830188687</v>
      </c>
      <c r="L92" s="67">
        <f t="shared" si="25"/>
        <v>1.418070276005903</v>
      </c>
    </row>
    <row r="93" spans="1:12" ht="20.100000000000001" customHeight="1" x14ac:dyDescent="0.25">
      <c r="A93" s="45" t="s">
        <v>216</v>
      </c>
      <c r="B93" s="25">
        <v>260.10999999999996</v>
      </c>
      <c r="C93" s="186">
        <v>163.73000000000002</v>
      </c>
      <c r="D93" s="67">
        <f t="shared" si="18"/>
        <v>-0.37053554265503041</v>
      </c>
      <c r="F93" s="25">
        <v>55.419000000000004</v>
      </c>
      <c r="G93" s="186">
        <v>45.98599999999999</v>
      </c>
      <c r="H93" s="67">
        <f t="shared" si="19"/>
        <v>-0.17021238203504238</v>
      </c>
      <c r="J93" s="48">
        <f t="shared" si="20"/>
        <v>2.1305985929030031</v>
      </c>
      <c r="K93" s="189">
        <f t="shared" si="21"/>
        <v>2.8086483845355148</v>
      </c>
      <c r="L93" s="67">
        <f t="shared" si="25"/>
        <v>0.3182437996021808</v>
      </c>
    </row>
    <row r="94" spans="1:12" ht="20.100000000000001" customHeight="1" x14ac:dyDescent="0.25">
      <c r="A94" s="45" t="s">
        <v>207</v>
      </c>
      <c r="B94" s="25">
        <v>84.929999999999993</v>
      </c>
      <c r="C94" s="186">
        <v>126.64999999999998</v>
      </c>
      <c r="D94" s="67">
        <f t="shared" si="18"/>
        <v>0.49122807017543846</v>
      </c>
      <c r="F94" s="25">
        <v>33.141000000000005</v>
      </c>
      <c r="G94" s="186">
        <v>41.331999999999994</v>
      </c>
      <c r="H94" s="67">
        <f t="shared" si="19"/>
        <v>0.24715609064300978</v>
      </c>
      <c r="J94" s="48">
        <f t="shared" si="20"/>
        <v>3.9021547156481819</v>
      </c>
      <c r="K94" s="189">
        <f t="shared" si="21"/>
        <v>3.2634820371101463</v>
      </c>
      <c r="L94" s="67">
        <f t="shared" ref="L94" si="26">(K94-J94)/J94</f>
        <v>-0.16367179803939336</v>
      </c>
    </row>
    <row r="95" spans="1:12" ht="20.100000000000001" customHeight="1" thickBot="1" x14ac:dyDescent="0.3">
      <c r="A95" s="14" t="s">
        <v>17</v>
      </c>
      <c r="B95" s="25">
        <f>B96-SUM(B68:B94)</f>
        <v>1067.1899999999005</v>
      </c>
      <c r="C95" s="186">
        <f>C96-SUM(C68:C94)</f>
        <v>1120.7599999999948</v>
      </c>
      <c r="D95" s="67">
        <f t="shared" si="18"/>
        <v>5.0197246975795584E-2</v>
      </c>
      <c r="F95" s="25">
        <f>F96-SUM(F68:F94)</f>
        <v>368.15199999999822</v>
      </c>
      <c r="G95" s="186">
        <f>G96-SUM(G68:G94)</f>
        <v>387.6020000000135</v>
      </c>
      <c r="H95" s="67">
        <f t="shared" si="19"/>
        <v>5.2831439188203169E-2</v>
      </c>
      <c r="J95" s="48">
        <f t="shared" si="20"/>
        <v>3.449732475004756</v>
      </c>
      <c r="K95" s="189">
        <f t="shared" si="21"/>
        <v>3.4583853813485073</v>
      </c>
      <c r="L95" s="67">
        <f>(K95-J95)/J95</f>
        <v>2.5082832962980226E-3</v>
      </c>
    </row>
    <row r="96" spans="1:12" ht="26.25" customHeight="1" thickBot="1" x14ac:dyDescent="0.3">
      <c r="A96" s="18" t="s">
        <v>18</v>
      </c>
      <c r="B96" s="23">
        <v>87855.789999999935</v>
      </c>
      <c r="C96" s="191">
        <v>95587.529999999984</v>
      </c>
      <c r="D96" s="72">
        <f t="shared" si="18"/>
        <v>8.800489984780803E-2</v>
      </c>
      <c r="E96" s="2"/>
      <c r="F96" s="23">
        <v>30222.680000000004</v>
      </c>
      <c r="G96" s="191">
        <v>33813.888000000014</v>
      </c>
      <c r="H96" s="72">
        <f t="shared" si="19"/>
        <v>0.11882493544583105</v>
      </c>
      <c r="I96" s="2"/>
      <c r="J96" s="44">
        <f t="shared" si="20"/>
        <v>3.4400328083100757</v>
      </c>
      <c r="K96" s="196">
        <f t="shared" si="21"/>
        <v>3.5374789996142826</v>
      </c>
      <c r="L96" s="72">
        <f>(K96-J96)/J96</f>
        <v>2.8327111028943214E-2</v>
      </c>
    </row>
  </sheetData>
  <mergeCells count="21">
    <mergeCell ref="A4:A6"/>
    <mergeCell ref="B4:C4"/>
    <mergeCell ref="F4:G4"/>
    <mergeCell ref="J4:K4"/>
    <mergeCell ref="B5:C5"/>
    <mergeCell ref="F5:G5"/>
    <mergeCell ref="J5:K5"/>
    <mergeCell ref="A36:A38"/>
    <mergeCell ref="B36:C36"/>
    <mergeCell ref="F36:G36"/>
    <mergeCell ref="J36:K36"/>
    <mergeCell ref="B37:C37"/>
    <mergeCell ref="F37:G37"/>
    <mergeCell ref="J37:K37"/>
    <mergeCell ref="A65:A67"/>
    <mergeCell ref="B65:C65"/>
    <mergeCell ref="F65:G65"/>
    <mergeCell ref="J65:K65"/>
    <mergeCell ref="B66:C66"/>
    <mergeCell ref="F66:G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27:D31 L28:L32 H28:H32 L57:L59 H57:H59 D51:D54 D80:D87 H80:H87 J80:K87 L80:L87 H93 J94:K94 L94 H61 L61 D56:D5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H7:H33 D7:D33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H39:H62 D39:D62 L39:L62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D68:D96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H68:H96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>
    <pageSetUpPr fitToPage="1"/>
  </sheetPr>
  <dimension ref="A1:L95"/>
  <sheetViews>
    <sheetView showGridLines="0" workbookViewId="0">
      <selection activeCell="G7" sqref="G7"/>
    </sheetView>
  </sheetViews>
  <sheetFormatPr defaultRowHeight="15" x14ac:dyDescent="0.25"/>
  <cols>
    <col min="1" max="1" width="30.570312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2" ht="15.75" x14ac:dyDescent="0.25">
      <c r="A1" s="6" t="s">
        <v>124</v>
      </c>
    </row>
    <row r="3" spans="1:12" ht="8.25" customHeight="1" thickBot="1" x14ac:dyDescent="0.3"/>
    <row r="4" spans="1:12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2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H5</f>
        <v>2021/2020</v>
      </c>
    </row>
    <row r="6" spans="1:12" ht="19.5" customHeight="1" thickBot="1" x14ac:dyDescent="0.3">
      <c r="A6" s="415"/>
      <c r="B6" s="120">
        <f>'6'!E6</f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2" ht="20.100000000000001" customHeight="1" x14ac:dyDescent="0.25">
      <c r="A7" s="14" t="s">
        <v>161</v>
      </c>
      <c r="B7" s="46">
        <v>14302.25</v>
      </c>
      <c r="C7" s="193">
        <v>14988.310000000001</v>
      </c>
      <c r="D7" s="67">
        <f t="shared" ref="D7:D33" si="0">(C7-B7)/B7</f>
        <v>4.7968676257232348E-2</v>
      </c>
      <c r="F7" s="46">
        <v>3909.9850000000001</v>
      </c>
      <c r="G7" s="193">
        <v>3885.8539999999998</v>
      </c>
      <c r="H7" s="67">
        <f t="shared" ref="H7:H33" si="1">(G7-F7)/F7</f>
        <v>-6.1716349295458453E-3</v>
      </c>
      <c r="J7" s="40">
        <f t="shared" ref="J7:J33" si="2">(F7/B7)*10</f>
        <v>2.733825097449702</v>
      </c>
      <c r="K7" s="198">
        <f t="shared" ref="K7:K33" si="3">(G7/C7)*10</f>
        <v>2.592589825003619</v>
      </c>
      <c r="L7" s="76">
        <f>(K7-J7)/J7</f>
        <v>-5.1662146410842776E-2</v>
      </c>
    </row>
    <row r="8" spans="1:12" ht="20.100000000000001" customHeight="1" x14ac:dyDescent="0.25">
      <c r="A8" s="14" t="s">
        <v>163</v>
      </c>
      <c r="B8" s="25">
        <v>13766.79</v>
      </c>
      <c r="C8" s="186">
        <v>16128.86</v>
      </c>
      <c r="D8" s="67">
        <f t="shared" si="0"/>
        <v>0.17157739749062778</v>
      </c>
      <c r="F8" s="25">
        <v>2745.2649999999999</v>
      </c>
      <c r="G8" s="186">
        <v>3377.998</v>
      </c>
      <c r="H8" s="67">
        <f t="shared" si="1"/>
        <v>0.23048157463851401</v>
      </c>
      <c r="J8" s="40">
        <f t="shared" si="2"/>
        <v>1.9941213601718335</v>
      </c>
      <c r="K8" s="199">
        <f t="shared" si="3"/>
        <v>2.094381127990447</v>
      </c>
      <c r="L8" s="67">
        <f t="shared" ref="L8:L70" si="4">(K8-J8)/J8</f>
        <v>5.0277666054373976E-2</v>
      </c>
    </row>
    <row r="9" spans="1:12" ht="20.100000000000001" customHeight="1" x14ac:dyDescent="0.25">
      <c r="A9" s="14" t="s">
        <v>162</v>
      </c>
      <c r="B9" s="25">
        <v>5304.23</v>
      </c>
      <c r="C9" s="186">
        <v>6138.73</v>
      </c>
      <c r="D9" s="67">
        <f t="shared" si="0"/>
        <v>0.15732726522039958</v>
      </c>
      <c r="F9" s="25">
        <v>1197.008</v>
      </c>
      <c r="G9" s="186">
        <v>1394.2570000000001</v>
      </c>
      <c r="H9" s="67">
        <f t="shared" si="1"/>
        <v>0.16478503067648673</v>
      </c>
      <c r="J9" s="40">
        <f t="shared" si="2"/>
        <v>2.2567045546667472</v>
      </c>
      <c r="K9" s="199">
        <f t="shared" si="3"/>
        <v>2.2712466585107998</v>
      </c>
      <c r="L9" s="67">
        <f t="shared" si="4"/>
        <v>6.4439555519043073E-3</v>
      </c>
    </row>
    <row r="10" spans="1:12" ht="20.100000000000001" customHeight="1" x14ac:dyDescent="0.25">
      <c r="A10" s="14" t="s">
        <v>160</v>
      </c>
      <c r="B10" s="25">
        <v>6962.7099999999991</v>
      </c>
      <c r="C10" s="186">
        <v>6004.9500000000007</v>
      </c>
      <c r="D10" s="67">
        <f t="shared" si="0"/>
        <v>-0.13755563566484869</v>
      </c>
      <c r="F10" s="25">
        <v>1582.319</v>
      </c>
      <c r="G10" s="186">
        <v>1340.6189999999999</v>
      </c>
      <c r="H10" s="67">
        <f t="shared" si="1"/>
        <v>-0.15275048836549396</v>
      </c>
      <c r="J10" s="40">
        <f t="shared" si="2"/>
        <v>2.2725619765867027</v>
      </c>
      <c r="K10" s="199">
        <f t="shared" si="3"/>
        <v>2.2325231683860811</v>
      </c>
      <c r="L10" s="67">
        <f t="shared" si="4"/>
        <v>-1.761835699669597E-2</v>
      </c>
    </row>
    <row r="11" spans="1:12" ht="20.100000000000001" customHeight="1" x14ac:dyDescent="0.25">
      <c r="A11" s="14" t="s">
        <v>170</v>
      </c>
      <c r="B11" s="25">
        <v>3217.3</v>
      </c>
      <c r="C11" s="186">
        <v>6410.829999999999</v>
      </c>
      <c r="D11" s="67">
        <f t="shared" si="0"/>
        <v>0.99261181736238424</v>
      </c>
      <c r="F11" s="25">
        <v>607.06399999999996</v>
      </c>
      <c r="G11" s="186">
        <v>1320.1890000000001</v>
      </c>
      <c r="H11" s="67">
        <f t="shared" si="1"/>
        <v>1.1747113978097863</v>
      </c>
      <c r="J11" s="40">
        <f t="shared" si="2"/>
        <v>1.8868740869673326</v>
      </c>
      <c r="K11" s="199">
        <f t="shared" si="3"/>
        <v>2.0593105728899381</v>
      </c>
      <c r="L11" s="67">
        <f t="shared" si="4"/>
        <v>9.1387383563973287E-2</v>
      </c>
    </row>
    <row r="12" spans="1:12" ht="20.100000000000001" customHeight="1" x14ac:dyDescent="0.25">
      <c r="A12" s="14" t="s">
        <v>167</v>
      </c>
      <c r="B12" s="25">
        <v>3085.96</v>
      </c>
      <c r="C12" s="186">
        <v>3241.42</v>
      </c>
      <c r="D12" s="67">
        <f t="shared" si="0"/>
        <v>5.0376544090007656E-2</v>
      </c>
      <c r="F12" s="25">
        <v>980.61700000000008</v>
      </c>
      <c r="G12" s="186">
        <v>975.59899999999993</v>
      </c>
      <c r="H12" s="67">
        <f t="shared" si="1"/>
        <v>-5.1171864244655583E-3</v>
      </c>
      <c r="J12" s="40">
        <f t="shared" si="2"/>
        <v>3.1776724260845897</v>
      </c>
      <c r="K12" s="199">
        <f t="shared" si="3"/>
        <v>3.0097889196710081</v>
      </c>
      <c r="L12" s="67">
        <f t="shared" si="4"/>
        <v>-5.2832225573496684E-2</v>
      </c>
    </row>
    <row r="13" spans="1:12" ht="20.100000000000001" customHeight="1" x14ac:dyDescent="0.25">
      <c r="A13" s="14" t="s">
        <v>164</v>
      </c>
      <c r="B13" s="25">
        <v>3780.22</v>
      </c>
      <c r="C13" s="186">
        <v>3278.33</v>
      </c>
      <c r="D13" s="67">
        <f t="shared" si="0"/>
        <v>-0.13276740507166246</v>
      </c>
      <c r="F13" s="25">
        <v>795.71900000000005</v>
      </c>
      <c r="G13" s="186">
        <v>714.33600000000001</v>
      </c>
      <c r="H13" s="67">
        <f t="shared" si="1"/>
        <v>-0.10227605473791632</v>
      </c>
      <c r="J13" s="40">
        <f t="shared" si="2"/>
        <v>2.1049542090142905</v>
      </c>
      <c r="K13" s="199">
        <f t="shared" si="3"/>
        <v>2.1789630696116622</v>
      </c>
      <c r="L13" s="67">
        <f t="shared" si="4"/>
        <v>3.5159368446322919E-2</v>
      </c>
    </row>
    <row r="14" spans="1:12" ht="20.100000000000001" customHeight="1" x14ac:dyDescent="0.25">
      <c r="A14" s="14" t="s">
        <v>168</v>
      </c>
      <c r="B14" s="25">
        <v>2350.71</v>
      </c>
      <c r="C14" s="186">
        <v>2203.84</v>
      </c>
      <c r="D14" s="67">
        <f t="shared" si="0"/>
        <v>-6.2478995707679758E-2</v>
      </c>
      <c r="F14" s="25">
        <v>652.995</v>
      </c>
      <c r="G14" s="186">
        <v>589.83699999999999</v>
      </c>
      <c r="H14" s="67">
        <f t="shared" si="1"/>
        <v>-9.6720495562753181E-2</v>
      </c>
      <c r="J14" s="40">
        <f t="shared" si="2"/>
        <v>2.7778628584555305</v>
      </c>
      <c r="K14" s="199">
        <f t="shared" si="3"/>
        <v>2.6764057281835338</v>
      </c>
      <c r="L14" s="67">
        <f t="shared" si="4"/>
        <v>-3.6523448219616575E-2</v>
      </c>
    </row>
    <row r="15" spans="1:12" ht="20.100000000000001" customHeight="1" x14ac:dyDescent="0.25">
      <c r="A15" s="14" t="s">
        <v>181</v>
      </c>
      <c r="B15" s="25">
        <v>1552.2799999999997</v>
      </c>
      <c r="C15" s="186">
        <v>2062.27</v>
      </c>
      <c r="D15" s="67">
        <f t="shared" si="0"/>
        <v>0.32854253098667785</v>
      </c>
      <c r="F15" s="25">
        <v>386.327</v>
      </c>
      <c r="G15" s="186">
        <v>535.85300000000007</v>
      </c>
      <c r="H15" s="67">
        <f t="shared" si="1"/>
        <v>0.38704517157744622</v>
      </c>
      <c r="J15" s="40">
        <f t="shared" si="2"/>
        <v>2.4887713556832534</v>
      </c>
      <c r="K15" s="199">
        <f t="shared" si="3"/>
        <v>2.5983649085716225</v>
      </c>
      <c r="L15" s="67">
        <f t="shared" si="4"/>
        <v>4.403520340995002E-2</v>
      </c>
    </row>
    <row r="16" spans="1:12" ht="20.100000000000001" customHeight="1" x14ac:dyDescent="0.25">
      <c r="A16" s="14" t="s">
        <v>169</v>
      </c>
      <c r="B16" s="25">
        <v>1356.61</v>
      </c>
      <c r="C16" s="186">
        <v>1648.3999999999999</v>
      </c>
      <c r="D16" s="67">
        <f t="shared" si="0"/>
        <v>0.21508760808191005</v>
      </c>
      <c r="F16" s="25">
        <v>413.68400000000003</v>
      </c>
      <c r="G16" s="186">
        <v>481.71399999999994</v>
      </c>
      <c r="H16" s="67">
        <f t="shared" si="1"/>
        <v>0.16444919310391484</v>
      </c>
      <c r="J16" s="40">
        <f t="shared" si="2"/>
        <v>3.0493951835826074</v>
      </c>
      <c r="K16" s="199">
        <f t="shared" si="3"/>
        <v>2.9223125454986656</v>
      </c>
      <c r="L16" s="67">
        <f t="shared" si="4"/>
        <v>-4.1674702828984507E-2</v>
      </c>
    </row>
    <row r="17" spans="1:12" ht="20.100000000000001" customHeight="1" x14ac:dyDescent="0.25">
      <c r="A17" s="14" t="s">
        <v>178</v>
      </c>
      <c r="B17" s="25">
        <v>1332</v>
      </c>
      <c r="C17" s="186">
        <v>1384.05</v>
      </c>
      <c r="D17" s="67">
        <f t="shared" si="0"/>
        <v>3.9076576576576545E-2</v>
      </c>
      <c r="F17" s="25">
        <v>258.21499999999997</v>
      </c>
      <c r="G17" s="186">
        <v>310.20499999999998</v>
      </c>
      <c r="H17" s="67">
        <f t="shared" si="1"/>
        <v>0.20134384137249972</v>
      </c>
      <c r="J17" s="40">
        <f t="shared" si="2"/>
        <v>1.9385510510510509</v>
      </c>
      <c r="K17" s="199">
        <f t="shared" si="3"/>
        <v>2.2412846356706768</v>
      </c>
      <c r="L17" s="67">
        <f t="shared" si="4"/>
        <v>0.15616487605806859</v>
      </c>
    </row>
    <row r="18" spans="1:12" ht="20.100000000000001" customHeight="1" x14ac:dyDescent="0.25">
      <c r="A18" s="14" t="s">
        <v>172</v>
      </c>
      <c r="B18" s="25">
        <v>1236.04</v>
      </c>
      <c r="C18" s="186">
        <v>951.93000000000006</v>
      </c>
      <c r="D18" s="67">
        <f t="shared" si="0"/>
        <v>-0.22985502087311083</v>
      </c>
      <c r="F18" s="25">
        <v>310.83500000000004</v>
      </c>
      <c r="G18" s="186">
        <v>243.65899999999999</v>
      </c>
      <c r="H18" s="67">
        <f t="shared" si="1"/>
        <v>-0.21611465890263334</v>
      </c>
      <c r="J18" s="40">
        <f t="shared" si="2"/>
        <v>2.5147648943399892</v>
      </c>
      <c r="K18" s="199">
        <f t="shared" si="3"/>
        <v>2.5596314855083877</v>
      </c>
      <c r="L18" s="67">
        <f t="shared" si="4"/>
        <v>1.7841266700270985E-2</v>
      </c>
    </row>
    <row r="19" spans="1:12" ht="20.100000000000001" customHeight="1" x14ac:dyDescent="0.25">
      <c r="A19" s="14" t="s">
        <v>165</v>
      </c>
      <c r="B19" s="25">
        <v>1296.42</v>
      </c>
      <c r="C19" s="186">
        <v>1014.94</v>
      </c>
      <c r="D19" s="67">
        <f t="shared" si="0"/>
        <v>-0.21712099473935917</v>
      </c>
      <c r="F19" s="25">
        <v>281.86799999999999</v>
      </c>
      <c r="G19" s="186">
        <v>242.48</v>
      </c>
      <c r="H19" s="67">
        <f t="shared" si="1"/>
        <v>-0.13973916868888986</v>
      </c>
      <c r="J19" s="40">
        <f t="shared" si="2"/>
        <v>2.174202804646642</v>
      </c>
      <c r="K19" s="199">
        <f t="shared" si="3"/>
        <v>2.3891067452263184</v>
      </c>
      <c r="L19" s="67">
        <f t="shared" si="4"/>
        <v>9.8842637917856649E-2</v>
      </c>
    </row>
    <row r="20" spans="1:12" ht="20.100000000000001" customHeight="1" x14ac:dyDescent="0.25">
      <c r="A20" s="14" t="s">
        <v>166</v>
      </c>
      <c r="B20" s="25">
        <v>620.25</v>
      </c>
      <c r="C20" s="186">
        <v>733.41</v>
      </c>
      <c r="D20" s="67">
        <f t="shared" si="0"/>
        <v>0.18244256348246671</v>
      </c>
      <c r="F20" s="25">
        <v>177.89099999999999</v>
      </c>
      <c r="G20" s="186">
        <v>221.41</v>
      </c>
      <c r="H20" s="67">
        <f t="shared" si="1"/>
        <v>0.24463857081021528</v>
      </c>
      <c r="J20" s="40">
        <f t="shared" si="2"/>
        <v>2.8680532043530831</v>
      </c>
      <c r="K20" s="199">
        <f t="shared" si="3"/>
        <v>3.0189116592356253</v>
      </c>
      <c r="L20" s="67">
        <f t="shared" si="4"/>
        <v>5.2599601239465082E-2</v>
      </c>
    </row>
    <row r="21" spans="1:12" ht="20.100000000000001" customHeight="1" x14ac:dyDescent="0.25">
      <c r="A21" s="14" t="s">
        <v>176</v>
      </c>
      <c r="B21" s="25">
        <v>328.87</v>
      </c>
      <c r="C21" s="186">
        <v>464.87000000000006</v>
      </c>
      <c r="D21" s="67">
        <f t="shared" si="0"/>
        <v>0.41353726396448459</v>
      </c>
      <c r="F21" s="25">
        <v>151.67100000000002</v>
      </c>
      <c r="G21" s="186">
        <v>199.88300000000001</v>
      </c>
      <c r="H21" s="67">
        <f t="shared" si="1"/>
        <v>0.3178722366174152</v>
      </c>
      <c r="J21" s="40">
        <f t="shared" si="2"/>
        <v>4.6118831149086272</v>
      </c>
      <c r="K21" s="199">
        <f t="shared" si="3"/>
        <v>4.299761223567879</v>
      </c>
      <c r="L21" s="67">
        <f t="shared" si="4"/>
        <v>-6.7677754089596462E-2</v>
      </c>
    </row>
    <row r="22" spans="1:12" ht="20.100000000000001" customHeight="1" x14ac:dyDescent="0.25">
      <c r="A22" s="14" t="s">
        <v>177</v>
      </c>
      <c r="B22" s="25">
        <v>764.47</v>
      </c>
      <c r="C22" s="186">
        <v>551.52</v>
      </c>
      <c r="D22" s="67">
        <f t="shared" si="0"/>
        <v>-0.27855900166128172</v>
      </c>
      <c r="F22" s="25">
        <v>192.011</v>
      </c>
      <c r="G22" s="186">
        <v>154.81100000000001</v>
      </c>
      <c r="H22" s="67">
        <f t="shared" si="1"/>
        <v>-0.19373890037549926</v>
      </c>
      <c r="J22" s="40">
        <f t="shared" si="2"/>
        <v>2.5116878360171095</v>
      </c>
      <c r="K22" s="199">
        <f t="shared" si="3"/>
        <v>2.8069879605454018</v>
      </c>
      <c r="L22" s="67">
        <f t="shared" ref="L22" si="5">(K22-J22)/J22</f>
        <v>0.11757039242446714</v>
      </c>
    </row>
    <row r="23" spans="1:12" ht="20.100000000000001" customHeight="1" x14ac:dyDescent="0.25">
      <c r="A23" s="14" t="s">
        <v>171</v>
      </c>
      <c r="B23" s="25">
        <v>308.71999999999997</v>
      </c>
      <c r="C23" s="186">
        <v>539.29999999999995</v>
      </c>
      <c r="D23" s="67">
        <f t="shared" si="0"/>
        <v>0.74689038611039127</v>
      </c>
      <c r="F23" s="25">
        <v>81.128999999999991</v>
      </c>
      <c r="G23" s="186">
        <v>128.376</v>
      </c>
      <c r="H23" s="67">
        <f t="shared" si="1"/>
        <v>0.58236882002736412</v>
      </c>
      <c r="J23" s="40">
        <f t="shared" si="2"/>
        <v>2.6279152630215079</v>
      </c>
      <c r="K23" s="199">
        <f t="shared" si="3"/>
        <v>2.3804190617467089</v>
      </c>
      <c r="L23" s="67">
        <f t="shared" si="4"/>
        <v>-9.4179673430654823E-2</v>
      </c>
    </row>
    <row r="24" spans="1:12" ht="20.100000000000001" customHeight="1" x14ac:dyDescent="0.25">
      <c r="A24" s="14" t="s">
        <v>200</v>
      </c>
      <c r="B24" s="25">
        <v>491.86</v>
      </c>
      <c r="C24" s="186">
        <v>490.37</v>
      </c>
      <c r="D24" s="67">
        <f t="shared" si="0"/>
        <v>-3.0293172854064347E-3</v>
      </c>
      <c r="F24" s="25">
        <v>99.293000000000006</v>
      </c>
      <c r="G24" s="186">
        <v>90.856999999999999</v>
      </c>
      <c r="H24" s="67">
        <f t="shared" si="1"/>
        <v>-8.4960671950691458E-2</v>
      </c>
      <c r="J24" s="40">
        <f t="shared" si="2"/>
        <v>2.0187248404017404</v>
      </c>
      <c r="K24" s="199">
        <f t="shared" si="3"/>
        <v>1.8528254175418564</v>
      </c>
      <c r="L24" s="67">
        <f t="shared" si="4"/>
        <v>-8.2180304883388108E-2</v>
      </c>
    </row>
    <row r="25" spans="1:12" ht="20.100000000000001" customHeight="1" x14ac:dyDescent="0.25">
      <c r="A25" s="14" t="s">
        <v>175</v>
      </c>
      <c r="B25" s="25">
        <v>273.75</v>
      </c>
      <c r="C25" s="186">
        <v>320.84000000000003</v>
      </c>
      <c r="D25" s="67">
        <f t="shared" si="0"/>
        <v>0.17201826484018276</v>
      </c>
      <c r="F25" s="25">
        <v>68.335999999999999</v>
      </c>
      <c r="G25" s="186">
        <v>88.326999999999998</v>
      </c>
      <c r="H25" s="67">
        <f t="shared" si="1"/>
        <v>0.29253980332474833</v>
      </c>
      <c r="J25" s="40">
        <f t="shared" si="2"/>
        <v>2.4962922374429222</v>
      </c>
      <c r="K25" s="199">
        <f t="shared" si="3"/>
        <v>2.7529921456177533</v>
      </c>
      <c r="L25" s="67">
        <f t="shared" si="4"/>
        <v>0.10283247462956571</v>
      </c>
    </row>
    <row r="26" spans="1:12" ht="20.100000000000001" customHeight="1" x14ac:dyDescent="0.25">
      <c r="A26" s="14" t="s">
        <v>214</v>
      </c>
      <c r="B26" s="25">
        <v>119.7</v>
      </c>
      <c r="C26" s="186">
        <v>308.61</v>
      </c>
      <c r="D26" s="67">
        <f t="shared" si="0"/>
        <v>1.5781954887218046</v>
      </c>
      <c r="F26" s="25">
        <v>29.712</v>
      </c>
      <c r="G26" s="186">
        <v>76.274000000000001</v>
      </c>
      <c r="H26" s="67">
        <f t="shared" si="1"/>
        <v>1.5671109316101237</v>
      </c>
      <c r="J26" s="40">
        <f t="shared" si="2"/>
        <v>2.4822055137844612</v>
      </c>
      <c r="K26" s="199">
        <f t="shared" si="3"/>
        <v>2.471533650886232</v>
      </c>
      <c r="L26" s="67">
        <f t="shared" si="4"/>
        <v>-4.2993470278609117E-3</v>
      </c>
    </row>
    <row r="27" spans="1:12" ht="20.100000000000001" customHeight="1" x14ac:dyDescent="0.25">
      <c r="A27" s="14" t="s">
        <v>191</v>
      </c>
      <c r="B27" s="25">
        <v>218.54000000000002</v>
      </c>
      <c r="C27" s="186">
        <v>242.63</v>
      </c>
      <c r="D27" s="67">
        <f t="shared" si="0"/>
        <v>0.11023153656081254</v>
      </c>
      <c r="F27" s="25">
        <v>57.296000000000006</v>
      </c>
      <c r="G27" s="186">
        <v>60.958999999999996</v>
      </c>
      <c r="H27" s="67">
        <f t="shared" si="1"/>
        <v>6.3931164479195571E-2</v>
      </c>
      <c r="J27" s="40">
        <f t="shared" si="2"/>
        <v>2.621762606387847</v>
      </c>
      <c r="K27" s="199">
        <f t="shared" si="3"/>
        <v>2.5124263281539791</v>
      </c>
      <c r="L27" s="67">
        <f t="shared" si="4"/>
        <v>-4.1703347956627813E-2</v>
      </c>
    </row>
    <row r="28" spans="1:12" ht="20.100000000000001" customHeight="1" x14ac:dyDescent="0.25">
      <c r="A28" s="14" t="s">
        <v>174</v>
      </c>
      <c r="B28" s="25">
        <v>354.68</v>
      </c>
      <c r="C28" s="186">
        <v>254.73</v>
      </c>
      <c r="D28" s="67">
        <f t="shared" si="0"/>
        <v>-0.28180331566482469</v>
      </c>
      <c r="F28" s="25">
        <v>82.533000000000001</v>
      </c>
      <c r="G28" s="186">
        <v>60.236000000000004</v>
      </c>
      <c r="H28" s="67">
        <f t="shared" si="1"/>
        <v>-0.27015860322537649</v>
      </c>
      <c r="J28" s="40">
        <f t="shared" si="2"/>
        <v>2.3269707905717829</v>
      </c>
      <c r="K28" s="199">
        <f t="shared" si="3"/>
        <v>2.3646998783025168</v>
      </c>
      <c r="L28" s="67">
        <f t="shared" si="4"/>
        <v>1.6213820939910951E-2</v>
      </c>
    </row>
    <row r="29" spans="1:12" ht="20.100000000000001" customHeight="1" x14ac:dyDescent="0.25">
      <c r="A29" s="14" t="s">
        <v>173</v>
      </c>
      <c r="B29" s="25">
        <v>99.72</v>
      </c>
      <c r="C29" s="186">
        <v>325.25</v>
      </c>
      <c r="D29" s="67">
        <f t="shared" si="0"/>
        <v>2.2616325711993581</v>
      </c>
      <c r="F29" s="25">
        <v>22.282</v>
      </c>
      <c r="G29" s="186">
        <v>54.277999999999999</v>
      </c>
      <c r="H29" s="67">
        <f t="shared" si="1"/>
        <v>1.435957274930437</v>
      </c>
      <c r="J29" s="40">
        <f t="shared" si="2"/>
        <v>2.2344564781387883</v>
      </c>
      <c r="K29" s="199">
        <f t="shared" si="3"/>
        <v>1.6688086087624905</v>
      </c>
      <c r="L29" s="67">
        <f>(K29-J29)/J29</f>
        <v>-0.25314785716813765</v>
      </c>
    </row>
    <row r="30" spans="1:12" ht="20.100000000000001" customHeight="1" x14ac:dyDescent="0.25">
      <c r="A30" s="14" t="s">
        <v>198</v>
      </c>
      <c r="B30" s="25">
        <v>199.88</v>
      </c>
      <c r="C30" s="186">
        <v>272.45999999999998</v>
      </c>
      <c r="D30" s="67">
        <f t="shared" si="0"/>
        <v>0.3631178707224334</v>
      </c>
      <c r="F30" s="25">
        <v>52.012</v>
      </c>
      <c r="G30" s="186">
        <v>53.408000000000001</v>
      </c>
      <c r="H30" s="67">
        <f t="shared" si="1"/>
        <v>2.6839960009228656E-2</v>
      </c>
      <c r="J30" s="40">
        <f t="shared" si="2"/>
        <v>2.6021612967780672</v>
      </c>
      <c r="K30" s="199">
        <f t="shared" si="3"/>
        <v>1.9602143433898556</v>
      </c>
      <c r="L30" s="67">
        <f t="shared" si="4"/>
        <v>-0.24669760255947804</v>
      </c>
    </row>
    <row r="31" spans="1:12" ht="20.100000000000001" customHeight="1" x14ac:dyDescent="0.25">
      <c r="A31" s="14" t="s">
        <v>184</v>
      </c>
      <c r="B31" s="25">
        <v>714.26</v>
      </c>
      <c r="C31" s="186">
        <v>223.62</v>
      </c>
      <c r="D31" s="67">
        <f t="shared" si="0"/>
        <v>-0.68692072914624924</v>
      </c>
      <c r="F31" s="25">
        <v>155.649</v>
      </c>
      <c r="G31" s="186">
        <v>52.967000000000006</v>
      </c>
      <c r="H31" s="67">
        <f t="shared" si="1"/>
        <v>-0.65970227884535071</v>
      </c>
      <c r="J31" s="40">
        <f t="shared" si="2"/>
        <v>2.1791644499201972</v>
      </c>
      <c r="K31" s="199">
        <f t="shared" si="3"/>
        <v>2.3686164028262233</v>
      </c>
      <c r="L31" s="67">
        <f t="shared" si="4"/>
        <v>8.6937887093818916E-2</v>
      </c>
    </row>
    <row r="32" spans="1:12" ht="20.100000000000001" customHeight="1" thickBot="1" x14ac:dyDescent="0.3">
      <c r="A32" s="14" t="s">
        <v>17</v>
      </c>
      <c r="B32" s="25">
        <f>B33-SUM(B7:B31)</f>
        <v>2532.2800000000207</v>
      </c>
      <c r="C32" s="186">
        <f>C33-SUM(C7:C31)</f>
        <v>2241.9899999999907</v>
      </c>
      <c r="D32" s="67">
        <f t="shared" si="0"/>
        <v>-0.11463582226295181</v>
      </c>
      <c r="F32" s="25">
        <f>F33-SUM(F7:F31)</f>
        <v>677.55399999999827</v>
      </c>
      <c r="G32" s="186">
        <f>G33-SUM(G7:G31)</f>
        <v>669.00100000000384</v>
      </c>
      <c r="H32" s="67">
        <f t="shared" si="1"/>
        <v>-1.2623348102135695E-2</v>
      </c>
      <c r="J32" s="40">
        <f t="shared" si="2"/>
        <v>2.6756677776548909</v>
      </c>
      <c r="K32" s="199">
        <f t="shared" si="3"/>
        <v>2.9839606777907424</v>
      </c>
      <c r="L32" s="67">
        <f t="shared" si="4"/>
        <v>0.11522091894609467</v>
      </c>
    </row>
    <row r="33" spans="1:12" ht="26.25" customHeight="1" thickBot="1" x14ac:dyDescent="0.3">
      <c r="A33" s="18" t="s">
        <v>18</v>
      </c>
      <c r="B33" s="23">
        <v>66570.500000000029</v>
      </c>
      <c r="C33" s="191">
        <v>72426.459999999992</v>
      </c>
      <c r="D33" s="72">
        <f t="shared" si="0"/>
        <v>8.7966291375308286E-2</v>
      </c>
      <c r="E33" s="2"/>
      <c r="F33" s="23">
        <v>15969.269999999997</v>
      </c>
      <c r="G33" s="191">
        <v>17323.387000000002</v>
      </c>
      <c r="H33" s="72">
        <f t="shared" si="1"/>
        <v>8.4795172227660115E-2</v>
      </c>
      <c r="J33" s="35">
        <f t="shared" si="2"/>
        <v>2.3988508423400741</v>
      </c>
      <c r="K33" s="192">
        <f t="shared" si="3"/>
        <v>2.3918588593174377</v>
      </c>
      <c r="L33" s="72">
        <f t="shared" si="4"/>
        <v>-2.9147218740018478E-3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H5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163</v>
      </c>
      <c r="B39" s="46">
        <v>13766.79</v>
      </c>
      <c r="C39" s="193">
        <v>16128.86</v>
      </c>
      <c r="D39" s="67">
        <f t="shared" ref="D39:D58" si="6">(C39-B39)/B39</f>
        <v>0.17157739749062778</v>
      </c>
      <c r="F39" s="46">
        <v>2745.2649999999999</v>
      </c>
      <c r="G39" s="193">
        <v>3377.998</v>
      </c>
      <c r="H39" s="67">
        <f t="shared" ref="H39:H58" si="7">(G39-F39)/F39</f>
        <v>0.23048157463851401</v>
      </c>
      <c r="J39" s="40">
        <f t="shared" ref="J39:J58" si="8">(F39/B39)*10</f>
        <v>1.9941213601718335</v>
      </c>
      <c r="K39" s="198">
        <f t="shared" ref="K39:K58" si="9">(G39/C39)*10</f>
        <v>2.094381127990447</v>
      </c>
      <c r="L39" s="76">
        <f t="shared" si="4"/>
        <v>5.0277666054373976E-2</v>
      </c>
    </row>
    <row r="40" spans="1:12" ht="20.100000000000001" customHeight="1" x14ac:dyDescent="0.25">
      <c r="A40" s="45" t="s">
        <v>160</v>
      </c>
      <c r="B40" s="25">
        <v>6962.7099999999991</v>
      </c>
      <c r="C40" s="186">
        <v>6004.9500000000007</v>
      </c>
      <c r="D40" s="67">
        <f t="shared" si="6"/>
        <v>-0.13755563566484869</v>
      </c>
      <c r="F40" s="25">
        <v>1582.319</v>
      </c>
      <c r="G40" s="186">
        <v>1340.6189999999999</v>
      </c>
      <c r="H40" s="67">
        <f t="shared" si="7"/>
        <v>-0.15275048836549396</v>
      </c>
      <c r="J40" s="40">
        <f t="shared" si="8"/>
        <v>2.2725619765867027</v>
      </c>
      <c r="K40" s="199">
        <f t="shared" si="9"/>
        <v>2.2325231683860811</v>
      </c>
      <c r="L40" s="67">
        <f t="shared" si="4"/>
        <v>-1.761835699669597E-2</v>
      </c>
    </row>
    <row r="41" spans="1:12" ht="20.100000000000001" customHeight="1" x14ac:dyDescent="0.25">
      <c r="A41" s="45" t="s">
        <v>170</v>
      </c>
      <c r="B41" s="25">
        <v>3217.3</v>
      </c>
      <c r="C41" s="186">
        <v>6410.829999999999</v>
      </c>
      <c r="D41" s="67">
        <f t="shared" si="6"/>
        <v>0.99261181736238424</v>
      </c>
      <c r="F41" s="25">
        <v>607.06399999999996</v>
      </c>
      <c r="G41" s="186">
        <v>1320.1890000000001</v>
      </c>
      <c r="H41" s="67">
        <f t="shared" si="7"/>
        <v>1.1747113978097863</v>
      </c>
      <c r="J41" s="40">
        <f t="shared" si="8"/>
        <v>1.8868740869673326</v>
      </c>
      <c r="K41" s="199">
        <f t="shared" si="9"/>
        <v>2.0593105728899381</v>
      </c>
      <c r="L41" s="67">
        <f t="shared" si="4"/>
        <v>9.1387383563973287E-2</v>
      </c>
    </row>
    <row r="42" spans="1:12" ht="20.100000000000001" customHeight="1" x14ac:dyDescent="0.25">
      <c r="A42" s="45" t="s">
        <v>169</v>
      </c>
      <c r="B42" s="25">
        <v>1356.61</v>
      </c>
      <c r="C42" s="186">
        <v>1648.3999999999999</v>
      </c>
      <c r="D42" s="67">
        <f t="shared" si="6"/>
        <v>0.21508760808191005</v>
      </c>
      <c r="F42" s="25">
        <v>413.68400000000003</v>
      </c>
      <c r="G42" s="186">
        <v>481.71399999999994</v>
      </c>
      <c r="H42" s="67">
        <f t="shared" si="7"/>
        <v>0.16444919310391484</v>
      </c>
      <c r="J42" s="40">
        <f t="shared" si="8"/>
        <v>3.0493951835826074</v>
      </c>
      <c r="K42" s="199">
        <f t="shared" si="9"/>
        <v>2.9223125454986656</v>
      </c>
      <c r="L42" s="67">
        <f t="shared" si="4"/>
        <v>-4.1674702828984507E-2</v>
      </c>
    </row>
    <row r="43" spans="1:12" ht="20.100000000000001" customHeight="1" x14ac:dyDescent="0.25">
      <c r="A43" s="45" t="s">
        <v>172</v>
      </c>
      <c r="B43" s="25">
        <v>1236.04</v>
      </c>
      <c r="C43" s="186">
        <v>951.93000000000006</v>
      </c>
      <c r="D43" s="67">
        <f t="shared" si="6"/>
        <v>-0.22985502087311083</v>
      </c>
      <c r="F43" s="25">
        <v>310.83500000000004</v>
      </c>
      <c r="G43" s="186">
        <v>243.65899999999999</v>
      </c>
      <c r="H43" s="67">
        <f t="shared" si="7"/>
        <v>-0.21611465890263334</v>
      </c>
      <c r="J43" s="40">
        <f t="shared" si="8"/>
        <v>2.5147648943399892</v>
      </c>
      <c r="K43" s="199">
        <f t="shared" si="9"/>
        <v>2.5596314855083877</v>
      </c>
      <c r="L43" s="67">
        <f t="shared" si="4"/>
        <v>1.7841266700270985E-2</v>
      </c>
    </row>
    <row r="44" spans="1:12" ht="20.100000000000001" customHeight="1" x14ac:dyDescent="0.25">
      <c r="A44" s="45" t="s">
        <v>165</v>
      </c>
      <c r="B44" s="25">
        <v>1296.42</v>
      </c>
      <c r="C44" s="186">
        <v>1014.94</v>
      </c>
      <c r="D44" s="67">
        <f t="shared" si="6"/>
        <v>-0.21712099473935917</v>
      </c>
      <c r="F44" s="25">
        <v>281.86799999999999</v>
      </c>
      <c r="G44" s="186">
        <v>242.48</v>
      </c>
      <c r="H44" s="67">
        <f t="shared" si="7"/>
        <v>-0.13973916868888986</v>
      </c>
      <c r="J44" s="40">
        <f t="shared" si="8"/>
        <v>2.174202804646642</v>
      </c>
      <c r="K44" s="199">
        <f t="shared" si="9"/>
        <v>2.3891067452263184</v>
      </c>
      <c r="L44" s="67">
        <f t="shared" si="4"/>
        <v>9.8842637917856649E-2</v>
      </c>
    </row>
    <row r="45" spans="1:12" ht="20.100000000000001" customHeight="1" x14ac:dyDescent="0.25">
      <c r="A45" s="45" t="s">
        <v>166</v>
      </c>
      <c r="B45" s="25">
        <v>620.25</v>
      </c>
      <c r="C45" s="186">
        <v>733.41</v>
      </c>
      <c r="D45" s="67">
        <f t="shared" si="6"/>
        <v>0.18244256348246671</v>
      </c>
      <c r="F45" s="25">
        <v>177.89099999999999</v>
      </c>
      <c r="G45" s="186">
        <v>221.41</v>
      </c>
      <c r="H45" s="67">
        <f t="shared" si="7"/>
        <v>0.24463857081021528</v>
      </c>
      <c r="J45" s="40">
        <f t="shared" si="8"/>
        <v>2.8680532043530831</v>
      </c>
      <c r="K45" s="199">
        <f t="shared" si="9"/>
        <v>3.0189116592356253</v>
      </c>
      <c r="L45" s="67">
        <f t="shared" si="4"/>
        <v>5.2599601239465082E-2</v>
      </c>
    </row>
    <row r="46" spans="1:12" ht="20.100000000000001" customHeight="1" x14ac:dyDescent="0.25">
      <c r="A46" s="45" t="s">
        <v>177</v>
      </c>
      <c r="B46" s="25">
        <v>764.47</v>
      </c>
      <c r="C46" s="186">
        <v>551.52</v>
      </c>
      <c r="D46" s="67">
        <f t="shared" si="6"/>
        <v>-0.27855900166128172</v>
      </c>
      <c r="F46" s="25">
        <v>192.011</v>
      </c>
      <c r="G46" s="186">
        <v>154.81100000000001</v>
      </c>
      <c r="H46" s="67">
        <f t="shared" si="7"/>
        <v>-0.19373890037549926</v>
      </c>
      <c r="J46" s="40">
        <f t="shared" si="8"/>
        <v>2.5116878360171095</v>
      </c>
      <c r="K46" s="199">
        <f t="shared" si="9"/>
        <v>2.8069879605454018</v>
      </c>
      <c r="L46" s="67">
        <f t="shared" si="4"/>
        <v>0.11757039242446714</v>
      </c>
    </row>
    <row r="47" spans="1:12" ht="20.100000000000001" customHeight="1" x14ac:dyDescent="0.25">
      <c r="A47" s="45" t="s">
        <v>175</v>
      </c>
      <c r="B47" s="25">
        <v>273.75</v>
      </c>
      <c r="C47" s="186">
        <v>320.84000000000003</v>
      </c>
      <c r="D47" s="67">
        <f t="shared" si="6"/>
        <v>0.17201826484018276</v>
      </c>
      <c r="F47" s="25">
        <v>68.335999999999999</v>
      </c>
      <c r="G47" s="186">
        <v>88.326999999999998</v>
      </c>
      <c r="H47" s="67">
        <f t="shared" si="7"/>
        <v>0.29253980332474833</v>
      </c>
      <c r="J47" s="40">
        <f t="shared" si="8"/>
        <v>2.4962922374429222</v>
      </c>
      <c r="K47" s="199">
        <f t="shared" si="9"/>
        <v>2.7529921456177533</v>
      </c>
      <c r="L47" s="67">
        <f t="shared" si="4"/>
        <v>0.10283247462956571</v>
      </c>
    </row>
    <row r="48" spans="1:12" ht="20.100000000000001" customHeight="1" x14ac:dyDescent="0.25">
      <c r="A48" s="45" t="s">
        <v>191</v>
      </c>
      <c r="B48" s="25">
        <v>218.54000000000002</v>
      </c>
      <c r="C48" s="186">
        <v>242.63</v>
      </c>
      <c r="D48" s="67">
        <f t="shared" si="6"/>
        <v>0.11023153656081254</v>
      </c>
      <c r="F48" s="25">
        <v>57.296000000000006</v>
      </c>
      <c r="G48" s="186">
        <v>60.958999999999996</v>
      </c>
      <c r="H48" s="67">
        <f t="shared" si="7"/>
        <v>6.3931164479195571E-2</v>
      </c>
      <c r="J48" s="40">
        <f t="shared" si="8"/>
        <v>2.621762606387847</v>
      </c>
      <c r="K48" s="199">
        <f t="shared" si="9"/>
        <v>2.5124263281539791</v>
      </c>
      <c r="L48" s="67">
        <f t="shared" si="4"/>
        <v>-4.1703347956627813E-2</v>
      </c>
    </row>
    <row r="49" spans="1:12" ht="20.100000000000001" customHeight="1" x14ac:dyDescent="0.25">
      <c r="A49" s="45" t="s">
        <v>174</v>
      </c>
      <c r="B49" s="25">
        <v>354.68</v>
      </c>
      <c r="C49" s="186">
        <v>254.73</v>
      </c>
      <c r="D49" s="67">
        <f t="shared" si="6"/>
        <v>-0.28180331566482469</v>
      </c>
      <c r="F49" s="25">
        <v>82.533000000000001</v>
      </c>
      <c r="G49" s="186">
        <v>60.236000000000004</v>
      </c>
      <c r="H49" s="67">
        <f t="shared" si="7"/>
        <v>-0.27015860322537649</v>
      </c>
      <c r="J49" s="40">
        <f t="shared" si="8"/>
        <v>2.3269707905717829</v>
      </c>
      <c r="K49" s="199">
        <f t="shared" si="9"/>
        <v>2.3646998783025168</v>
      </c>
      <c r="L49" s="67">
        <f t="shared" si="4"/>
        <v>1.6213820939910951E-2</v>
      </c>
    </row>
    <row r="50" spans="1:12" ht="20.100000000000001" customHeight="1" x14ac:dyDescent="0.25">
      <c r="A50" s="45" t="s">
        <v>184</v>
      </c>
      <c r="B50" s="25">
        <v>714.26</v>
      </c>
      <c r="C50" s="186">
        <v>223.62</v>
      </c>
      <c r="D50" s="67">
        <f t="shared" si="6"/>
        <v>-0.68692072914624924</v>
      </c>
      <c r="F50" s="25">
        <v>155.649</v>
      </c>
      <c r="G50" s="186">
        <v>52.967000000000006</v>
      </c>
      <c r="H50" s="67">
        <f t="shared" si="7"/>
        <v>-0.65970227884535071</v>
      </c>
      <c r="J50" s="40">
        <f t="shared" si="8"/>
        <v>2.1791644499201972</v>
      </c>
      <c r="K50" s="199">
        <f t="shared" si="9"/>
        <v>2.3686164028262233</v>
      </c>
      <c r="L50" s="67">
        <f t="shared" si="4"/>
        <v>8.6937887093818916E-2</v>
      </c>
    </row>
    <row r="51" spans="1:12" ht="20.100000000000001" customHeight="1" x14ac:dyDescent="0.25">
      <c r="A51" s="45" t="s">
        <v>185</v>
      </c>
      <c r="B51" s="25">
        <v>96.18</v>
      </c>
      <c r="C51" s="186">
        <v>207.82999999999998</v>
      </c>
      <c r="D51" s="67">
        <f t="shared" si="6"/>
        <v>1.1608442503639007</v>
      </c>
      <c r="F51" s="25">
        <v>23.813000000000002</v>
      </c>
      <c r="G51" s="186">
        <v>50.857000000000006</v>
      </c>
      <c r="H51" s="67">
        <f t="shared" si="7"/>
        <v>1.1356821904002017</v>
      </c>
      <c r="J51" s="40">
        <f t="shared" si="8"/>
        <v>2.4758785610313998</v>
      </c>
      <c r="K51" s="199">
        <f t="shared" si="9"/>
        <v>2.447048068132609</v>
      </c>
      <c r="L51" s="67">
        <f t="shared" si="4"/>
        <v>-1.1644550485053119E-2</v>
      </c>
    </row>
    <row r="52" spans="1:12" ht="20.100000000000001" customHeight="1" x14ac:dyDescent="0.25">
      <c r="A52" s="45" t="s">
        <v>187</v>
      </c>
      <c r="B52" s="25">
        <v>256.06</v>
      </c>
      <c r="C52" s="186">
        <v>151.37</v>
      </c>
      <c r="D52" s="67">
        <f t="shared" si="6"/>
        <v>-0.40884948840115598</v>
      </c>
      <c r="F52" s="25">
        <v>57.023000000000003</v>
      </c>
      <c r="G52" s="186">
        <v>39.753</v>
      </c>
      <c r="H52" s="67">
        <f t="shared" si="7"/>
        <v>-0.30286024937306005</v>
      </c>
      <c r="J52" s="40">
        <f t="shared" si="8"/>
        <v>2.2269389986721864</v>
      </c>
      <c r="K52" s="199">
        <f t="shared" si="9"/>
        <v>2.6262139129285855</v>
      </c>
      <c r="L52" s="67">
        <f t="shared" si="4"/>
        <v>0.17929315284094763</v>
      </c>
    </row>
    <row r="53" spans="1:12" ht="20.100000000000001" customHeight="1" x14ac:dyDescent="0.25">
      <c r="A53" s="45" t="s">
        <v>192</v>
      </c>
      <c r="B53" s="25">
        <v>15.44</v>
      </c>
      <c r="C53" s="186">
        <v>90.75</v>
      </c>
      <c r="D53" s="67">
        <f t="shared" si="6"/>
        <v>4.8775906735751295</v>
      </c>
      <c r="F53" s="25">
        <v>6.4340000000000002</v>
      </c>
      <c r="G53" s="186">
        <v>34.838999999999999</v>
      </c>
      <c r="H53" s="67">
        <f t="shared" si="7"/>
        <v>4.4148274790177178</v>
      </c>
      <c r="J53" s="40">
        <f t="shared" si="8"/>
        <v>4.1670984455958555</v>
      </c>
      <c r="K53" s="199">
        <f t="shared" si="9"/>
        <v>3.8390082644628096</v>
      </c>
      <c r="L53" s="67">
        <f t="shared" si="4"/>
        <v>-7.8733484561613734E-2</v>
      </c>
    </row>
    <row r="54" spans="1:12" ht="20.100000000000001" customHeight="1" x14ac:dyDescent="0.25">
      <c r="A54" s="45" t="s">
        <v>189</v>
      </c>
      <c r="B54" s="25">
        <v>225.97</v>
      </c>
      <c r="C54" s="186">
        <v>77.239999999999995</v>
      </c>
      <c r="D54" s="67">
        <f t="shared" si="6"/>
        <v>-0.65818471478514851</v>
      </c>
      <c r="F54" s="25">
        <v>48.254999999999995</v>
      </c>
      <c r="G54" s="186">
        <v>18.407</v>
      </c>
      <c r="H54" s="67">
        <f t="shared" si="7"/>
        <v>-0.6185473007978447</v>
      </c>
      <c r="J54" s="40">
        <f t="shared" si="8"/>
        <v>2.1354604593530113</v>
      </c>
      <c r="K54" s="199">
        <f t="shared" si="9"/>
        <v>2.3830916623511138</v>
      </c>
      <c r="L54" s="67">
        <f t="shared" si="4"/>
        <v>0.11596150231371095</v>
      </c>
    </row>
    <row r="55" spans="1:12" ht="20.100000000000001" customHeight="1" x14ac:dyDescent="0.25">
      <c r="A55" s="45" t="s">
        <v>188</v>
      </c>
      <c r="B55" s="25">
        <v>82.37</v>
      </c>
      <c r="C55" s="186">
        <v>66.010000000000005</v>
      </c>
      <c r="D55" s="67">
        <f t="shared" si="6"/>
        <v>-0.19861600097122736</v>
      </c>
      <c r="F55" s="25">
        <v>20.841000000000001</v>
      </c>
      <c r="G55" s="186">
        <v>17.093</v>
      </c>
      <c r="H55" s="67">
        <f t="shared" si="7"/>
        <v>-0.17983781968235693</v>
      </c>
      <c r="J55" s="40">
        <f t="shared" si="8"/>
        <v>2.5301687507587713</v>
      </c>
      <c r="K55" s="199">
        <f t="shared" si="9"/>
        <v>2.5894561430086349</v>
      </c>
      <c r="L55" s="67">
        <f t="shared" si="4"/>
        <v>2.3432188952647485E-2</v>
      </c>
    </row>
    <row r="56" spans="1:12" ht="20.100000000000001" customHeight="1" x14ac:dyDescent="0.25">
      <c r="A56" s="45" t="s">
        <v>190</v>
      </c>
      <c r="B56" s="25">
        <v>11.4</v>
      </c>
      <c r="C56" s="186">
        <v>36.32</v>
      </c>
      <c r="D56" s="67">
        <f t="shared" si="6"/>
        <v>2.1859649122807019</v>
      </c>
      <c r="F56" s="25">
        <v>3.5369999999999999</v>
      </c>
      <c r="G56" s="186">
        <v>11.898</v>
      </c>
      <c r="H56" s="67">
        <f t="shared" si="7"/>
        <v>2.3638676844783717</v>
      </c>
      <c r="J56" s="40">
        <f t="shared" si="8"/>
        <v>3.1026315789473684</v>
      </c>
      <c r="K56" s="199">
        <f t="shared" si="9"/>
        <v>3.2758810572687223</v>
      </c>
      <c r="L56" s="67">
        <f t="shared" si="4"/>
        <v>5.583952651578835E-2</v>
      </c>
    </row>
    <row r="57" spans="1:12" ht="20.100000000000001" customHeight="1" x14ac:dyDescent="0.25">
      <c r="A57" s="45" t="s">
        <v>209</v>
      </c>
      <c r="B57" s="25">
        <v>3.7800000000000002</v>
      </c>
      <c r="C57" s="186">
        <v>28.779999999999998</v>
      </c>
      <c r="D57" s="67">
        <f t="shared" si="6"/>
        <v>6.6137566137566122</v>
      </c>
      <c r="F57" s="25">
        <v>2.3280000000000003</v>
      </c>
      <c r="G57" s="186">
        <v>10.573</v>
      </c>
      <c r="H57" s="67">
        <f t="shared" si="7"/>
        <v>3.5416666666666665</v>
      </c>
      <c r="J57" s="40">
        <f t="shared" si="8"/>
        <v>6.1587301587301591</v>
      </c>
      <c r="K57" s="199">
        <f t="shared" si="9"/>
        <v>3.6737317581653932</v>
      </c>
      <c r="L57" s="67">
        <f t="shared" ref="L57" si="10">(K57-J57)/J57</f>
        <v>-0.40349200833912435</v>
      </c>
    </row>
    <row r="58" spans="1:12" ht="20.100000000000001" customHeight="1" x14ac:dyDescent="0.25">
      <c r="A58" s="45" t="s">
        <v>179</v>
      </c>
      <c r="B58" s="25">
        <v>29.43</v>
      </c>
      <c r="C58" s="186">
        <v>19.95</v>
      </c>
      <c r="D58" s="67">
        <f t="shared" si="6"/>
        <v>-0.32212028542303772</v>
      </c>
      <c r="F58" s="25">
        <v>7.4209999999999994</v>
      </c>
      <c r="G58" s="186">
        <v>7.5750000000000002</v>
      </c>
      <c r="H58" s="67">
        <f t="shared" si="7"/>
        <v>2.0751920226384696E-2</v>
      </c>
      <c r="J58" s="40">
        <f t="shared" si="8"/>
        <v>2.5215766224940532</v>
      </c>
      <c r="K58" s="199">
        <f t="shared" si="9"/>
        <v>3.7969924812030076</v>
      </c>
      <c r="L58" s="67">
        <f t="shared" si="4"/>
        <v>0.50580095299561423</v>
      </c>
    </row>
    <row r="59" spans="1:12" ht="20.100000000000001" customHeight="1" x14ac:dyDescent="0.25">
      <c r="A59" s="45" t="s">
        <v>186</v>
      </c>
      <c r="B59" s="25"/>
      <c r="C59" s="186">
        <v>8.49</v>
      </c>
      <c r="D59" s="67"/>
      <c r="F59" s="25"/>
      <c r="G59" s="186">
        <v>6.3049999999999997</v>
      </c>
      <c r="H59" s="67"/>
      <c r="J59" s="40"/>
      <c r="K59" s="199">
        <f>(G59/C59)*10</f>
        <v>7.4263839811542987</v>
      </c>
      <c r="L59" s="67"/>
    </row>
    <row r="60" spans="1:12" ht="20.100000000000001" customHeight="1" thickBot="1" x14ac:dyDescent="0.3">
      <c r="A60" s="14" t="s">
        <v>218</v>
      </c>
      <c r="B60" s="25">
        <v>2.16</v>
      </c>
      <c r="C60" s="186">
        <v>9.34</v>
      </c>
      <c r="D60" s="67">
        <f>(C60-B60)/B60</f>
        <v>3.3240740740740735</v>
      </c>
      <c r="F60" s="25">
        <v>0.46600000000000003</v>
      </c>
      <c r="G60" s="186">
        <v>3.4</v>
      </c>
      <c r="H60" s="67">
        <f>(G60-F60)/F60</f>
        <v>6.2961373390557931</v>
      </c>
      <c r="J60" s="40">
        <f>(F60/B60)*10</f>
        <v>2.1574074074074074</v>
      </c>
      <c r="K60" s="199">
        <f>(G60/C60)*10</f>
        <v>3.6402569593147751</v>
      </c>
      <c r="L60" s="67">
        <f t="shared" si="4"/>
        <v>0.68732940603431636</v>
      </c>
    </row>
    <row r="61" spans="1:12" ht="26.25" customHeight="1" thickBot="1" x14ac:dyDescent="0.3">
      <c r="A61" s="18" t="s">
        <v>18</v>
      </c>
      <c r="B61" s="47">
        <v>16560.629999999997</v>
      </c>
      <c r="C61" s="197">
        <v>19535.859999999997</v>
      </c>
      <c r="D61" s="72">
        <f>(C61-B61)/B61</f>
        <v>0.17965681257295163</v>
      </c>
      <c r="E61" s="2"/>
      <c r="F61" s="47">
        <v>3789.7430000000004</v>
      </c>
      <c r="G61" s="197">
        <v>4360.3009999999995</v>
      </c>
      <c r="H61" s="72">
        <f>(G61-F61)/F61</f>
        <v>0.15055321693317963</v>
      </c>
      <c r="I61" s="2"/>
      <c r="J61" s="35">
        <f>(F61/B61)*10</f>
        <v>2.2884050908691282</v>
      </c>
      <c r="K61" s="192">
        <f>(G61/C61)*10</f>
        <v>2.2319473010146469</v>
      </c>
      <c r="L61" s="72">
        <f t="shared" si="4"/>
        <v>-2.4671239405886343E-2</v>
      </c>
    </row>
    <row r="63" spans="1:12" ht="15.75" thickBot="1" x14ac:dyDescent="0.3"/>
    <row r="64" spans="1:12" x14ac:dyDescent="0.25">
      <c r="A64" s="413" t="s">
        <v>15</v>
      </c>
      <c r="B64" s="409" t="s">
        <v>1</v>
      </c>
      <c r="C64" s="402"/>
      <c r="D64" s="176" t="s">
        <v>0</v>
      </c>
      <c r="F64" s="416" t="s">
        <v>19</v>
      </c>
      <c r="G64" s="417"/>
      <c r="H64" s="176" t="s">
        <v>0</v>
      </c>
      <c r="J64" s="401" t="s">
        <v>22</v>
      </c>
      <c r="K64" s="402"/>
      <c r="L64" s="176" t="s">
        <v>0</v>
      </c>
    </row>
    <row r="65" spans="1:12" x14ac:dyDescent="0.25">
      <c r="A65" s="414"/>
      <c r="B65" s="410" t="str">
        <f>B5</f>
        <v>jan-mar</v>
      </c>
      <c r="C65" s="404"/>
      <c r="D65" s="177" t="str">
        <f>D37</f>
        <v>2021/2020</v>
      </c>
      <c r="F65" s="399" t="str">
        <f>B5</f>
        <v>jan-mar</v>
      </c>
      <c r="G65" s="404"/>
      <c r="H65" s="177" t="str">
        <f>H37</f>
        <v>2021/2020</v>
      </c>
      <c r="J65" s="399" t="str">
        <f>B5</f>
        <v>jan-mar</v>
      </c>
      <c r="K65" s="400"/>
      <c r="L65" s="177" t="str">
        <f>L37</f>
        <v>2021/2020</v>
      </c>
    </row>
    <row r="66" spans="1:12" ht="19.5" customHeight="1" thickBot="1" x14ac:dyDescent="0.3">
      <c r="A66" s="415"/>
      <c r="B66" s="120">
        <f>B6</f>
        <v>2020</v>
      </c>
      <c r="C66" s="180">
        <f>C6</f>
        <v>2021</v>
      </c>
      <c r="D66" s="178" t="s">
        <v>1</v>
      </c>
      <c r="F66" s="31">
        <f>B6</f>
        <v>2020</v>
      </c>
      <c r="G66" s="180">
        <f>C6</f>
        <v>2021</v>
      </c>
      <c r="H66" s="315">
        <v>1000</v>
      </c>
      <c r="J66" s="31">
        <f>B6</f>
        <v>2020</v>
      </c>
      <c r="K66" s="180">
        <f>C6</f>
        <v>2021</v>
      </c>
      <c r="L66" s="178"/>
    </row>
    <row r="67" spans="1:12" ht="20.100000000000001" customHeight="1" x14ac:dyDescent="0.25">
      <c r="A67" s="45" t="s">
        <v>161</v>
      </c>
      <c r="B67" s="46">
        <v>14302.25</v>
      </c>
      <c r="C67" s="193">
        <v>14988.310000000001</v>
      </c>
      <c r="D67" s="76">
        <f t="shared" ref="D67:D90" si="11">(C67-B67)/B67</f>
        <v>4.7968676257232348E-2</v>
      </c>
      <c r="F67" s="25">
        <v>3909.9850000000001</v>
      </c>
      <c r="G67" s="193">
        <v>3885.8539999999998</v>
      </c>
      <c r="H67" s="76">
        <f t="shared" ref="H67:H90" si="12">(G67-F67)/F67</f>
        <v>-6.1716349295458453E-3</v>
      </c>
      <c r="J67" s="49">
        <f t="shared" ref="J67:J90" si="13">(F67/B67)*10</f>
        <v>2.733825097449702</v>
      </c>
      <c r="K67" s="195">
        <f t="shared" ref="K67:K90" si="14">(G67/C67)*10</f>
        <v>2.592589825003619</v>
      </c>
      <c r="L67" s="76">
        <f t="shared" si="4"/>
        <v>-5.1662146410842776E-2</v>
      </c>
    </row>
    <row r="68" spans="1:12" ht="20.100000000000001" customHeight="1" x14ac:dyDescent="0.25">
      <c r="A68" s="45" t="s">
        <v>162</v>
      </c>
      <c r="B68" s="25">
        <v>5304.23</v>
      </c>
      <c r="C68" s="186">
        <v>6138.73</v>
      </c>
      <c r="D68" s="67">
        <f t="shared" si="11"/>
        <v>0.15732726522039958</v>
      </c>
      <c r="F68" s="25">
        <v>1197.008</v>
      </c>
      <c r="G68" s="186">
        <v>1394.2570000000001</v>
      </c>
      <c r="H68" s="67">
        <f t="shared" si="12"/>
        <v>0.16478503067648673</v>
      </c>
      <c r="J68" s="48">
        <f t="shared" si="13"/>
        <v>2.2567045546667472</v>
      </c>
      <c r="K68" s="189">
        <f t="shared" si="14"/>
        <v>2.2712466585107998</v>
      </c>
      <c r="L68" s="67">
        <f t="shared" si="4"/>
        <v>6.4439555519043073E-3</v>
      </c>
    </row>
    <row r="69" spans="1:12" ht="20.100000000000001" customHeight="1" x14ac:dyDescent="0.25">
      <c r="A69" s="45" t="s">
        <v>167</v>
      </c>
      <c r="B69" s="25">
        <v>3085.96</v>
      </c>
      <c r="C69" s="186">
        <v>3241.42</v>
      </c>
      <c r="D69" s="67">
        <f t="shared" si="11"/>
        <v>5.0376544090007656E-2</v>
      </c>
      <c r="F69" s="25">
        <v>980.61700000000008</v>
      </c>
      <c r="G69" s="186">
        <v>975.59899999999993</v>
      </c>
      <c r="H69" s="67">
        <f t="shared" si="12"/>
        <v>-5.1171864244655583E-3</v>
      </c>
      <c r="J69" s="48">
        <f t="shared" si="13"/>
        <v>3.1776724260845897</v>
      </c>
      <c r="K69" s="189">
        <f t="shared" si="14"/>
        <v>3.0097889196710081</v>
      </c>
      <c r="L69" s="67">
        <f t="shared" si="4"/>
        <v>-5.2832225573496684E-2</v>
      </c>
    </row>
    <row r="70" spans="1:12" ht="20.100000000000001" customHeight="1" x14ac:dyDescent="0.25">
      <c r="A70" s="45" t="s">
        <v>164</v>
      </c>
      <c r="B70" s="25">
        <v>3780.22</v>
      </c>
      <c r="C70" s="186">
        <v>3278.33</v>
      </c>
      <c r="D70" s="67">
        <f t="shared" si="11"/>
        <v>-0.13276740507166246</v>
      </c>
      <c r="F70" s="25">
        <v>795.71900000000005</v>
      </c>
      <c r="G70" s="186">
        <v>714.33600000000001</v>
      </c>
      <c r="H70" s="67">
        <f t="shared" si="12"/>
        <v>-0.10227605473791632</v>
      </c>
      <c r="J70" s="48">
        <f t="shared" si="13"/>
        <v>2.1049542090142905</v>
      </c>
      <c r="K70" s="189">
        <f t="shared" si="14"/>
        <v>2.1789630696116622</v>
      </c>
      <c r="L70" s="67">
        <f t="shared" si="4"/>
        <v>3.5159368446322919E-2</v>
      </c>
    </row>
    <row r="71" spans="1:12" ht="20.100000000000001" customHeight="1" x14ac:dyDescent="0.25">
      <c r="A71" s="45" t="s">
        <v>168</v>
      </c>
      <c r="B71" s="25">
        <v>2350.71</v>
      </c>
      <c r="C71" s="186">
        <v>2203.84</v>
      </c>
      <c r="D71" s="67">
        <f t="shared" si="11"/>
        <v>-6.2478995707679758E-2</v>
      </c>
      <c r="F71" s="25">
        <v>652.995</v>
      </c>
      <c r="G71" s="186">
        <v>589.83699999999999</v>
      </c>
      <c r="H71" s="67">
        <f t="shared" si="12"/>
        <v>-9.6720495562753181E-2</v>
      </c>
      <c r="J71" s="48">
        <f t="shared" si="13"/>
        <v>2.7778628584555305</v>
      </c>
      <c r="K71" s="189">
        <f t="shared" si="14"/>
        <v>2.6764057281835338</v>
      </c>
      <c r="L71" s="67">
        <f t="shared" ref="L71:L85" si="15">(K71-J71)/J71</f>
        <v>-3.6523448219616575E-2</v>
      </c>
    </row>
    <row r="72" spans="1:12" ht="20.100000000000001" customHeight="1" x14ac:dyDescent="0.25">
      <c r="A72" s="45" t="s">
        <v>181</v>
      </c>
      <c r="B72" s="25">
        <v>1552.2799999999997</v>
      </c>
      <c r="C72" s="186">
        <v>2062.27</v>
      </c>
      <c r="D72" s="67">
        <f t="shared" si="11"/>
        <v>0.32854253098667785</v>
      </c>
      <c r="F72" s="25">
        <v>386.327</v>
      </c>
      <c r="G72" s="186">
        <v>535.85300000000007</v>
      </c>
      <c r="H72" s="67">
        <f t="shared" si="12"/>
        <v>0.38704517157744622</v>
      </c>
      <c r="J72" s="48">
        <f t="shared" si="13"/>
        <v>2.4887713556832534</v>
      </c>
      <c r="K72" s="189">
        <f t="shared" si="14"/>
        <v>2.5983649085716225</v>
      </c>
      <c r="L72" s="67">
        <f t="shared" si="15"/>
        <v>4.403520340995002E-2</v>
      </c>
    </row>
    <row r="73" spans="1:12" ht="20.100000000000001" customHeight="1" x14ac:dyDescent="0.25">
      <c r="A73" s="45" t="s">
        <v>178</v>
      </c>
      <c r="B73" s="25">
        <v>1332</v>
      </c>
      <c r="C73" s="186">
        <v>1384.05</v>
      </c>
      <c r="D73" s="67">
        <f t="shared" si="11"/>
        <v>3.9076576576576545E-2</v>
      </c>
      <c r="F73" s="25">
        <v>258.21499999999997</v>
      </c>
      <c r="G73" s="186">
        <v>310.20499999999998</v>
      </c>
      <c r="H73" s="67">
        <f t="shared" si="12"/>
        <v>0.20134384137249972</v>
      </c>
      <c r="J73" s="48">
        <f t="shared" si="13"/>
        <v>1.9385510510510509</v>
      </c>
      <c r="K73" s="189">
        <f t="shared" si="14"/>
        <v>2.2412846356706768</v>
      </c>
      <c r="L73" s="67">
        <f t="shared" si="15"/>
        <v>0.15616487605806859</v>
      </c>
    </row>
    <row r="74" spans="1:12" ht="20.100000000000001" customHeight="1" x14ac:dyDescent="0.25">
      <c r="A74" s="45" t="s">
        <v>176</v>
      </c>
      <c r="B74" s="25">
        <v>328.87</v>
      </c>
      <c r="C74" s="186">
        <v>464.87000000000006</v>
      </c>
      <c r="D74" s="67">
        <f t="shared" si="11"/>
        <v>0.41353726396448459</v>
      </c>
      <c r="F74" s="25">
        <v>151.67100000000002</v>
      </c>
      <c r="G74" s="186">
        <v>199.88300000000001</v>
      </c>
      <c r="H74" s="67">
        <f t="shared" si="12"/>
        <v>0.3178722366174152</v>
      </c>
      <c r="J74" s="48">
        <f t="shared" si="13"/>
        <v>4.6118831149086272</v>
      </c>
      <c r="K74" s="189">
        <f t="shared" si="14"/>
        <v>4.299761223567879</v>
      </c>
      <c r="L74" s="67">
        <f t="shared" ref="L74" si="16">(K74-J74)/J74</f>
        <v>-6.7677754089596462E-2</v>
      </c>
    </row>
    <row r="75" spans="1:12" ht="20.100000000000001" customHeight="1" x14ac:dyDescent="0.25">
      <c r="A75" s="45" t="s">
        <v>171</v>
      </c>
      <c r="B75" s="25">
        <v>308.71999999999997</v>
      </c>
      <c r="C75" s="186">
        <v>539.29999999999995</v>
      </c>
      <c r="D75" s="67">
        <f t="shared" si="11"/>
        <v>0.74689038611039127</v>
      </c>
      <c r="F75" s="25">
        <v>81.128999999999991</v>
      </c>
      <c r="G75" s="186">
        <v>128.376</v>
      </c>
      <c r="H75" s="67">
        <f t="shared" si="12"/>
        <v>0.58236882002736412</v>
      </c>
      <c r="J75" s="48">
        <f t="shared" si="13"/>
        <v>2.6279152630215079</v>
      </c>
      <c r="K75" s="189">
        <f t="shared" si="14"/>
        <v>2.3804190617467089</v>
      </c>
      <c r="L75" s="67">
        <f t="shared" si="15"/>
        <v>-9.4179673430654823E-2</v>
      </c>
    </row>
    <row r="76" spans="1:12" ht="20.100000000000001" customHeight="1" x14ac:dyDescent="0.25">
      <c r="A76" s="45" t="s">
        <v>200</v>
      </c>
      <c r="B76" s="25">
        <v>491.86</v>
      </c>
      <c r="C76" s="186">
        <v>490.37</v>
      </c>
      <c r="D76" s="67">
        <f t="shared" si="11"/>
        <v>-3.0293172854064347E-3</v>
      </c>
      <c r="F76" s="25">
        <v>99.293000000000006</v>
      </c>
      <c r="G76" s="186">
        <v>90.856999999999999</v>
      </c>
      <c r="H76" s="67">
        <f t="shared" si="12"/>
        <v>-8.4960671950691458E-2</v>
      </c>
      <c r="J76" s="48">
        <f t="shared" si="13"/>
        <v>2.0187248404017404</v>
      </c>
      <c r="K76" s="189">
        <f t="shared" si="14"/>
        <v>1.8528254175418564</v>
      </c>
      <c r="L76" s="67">
        <f t="shared" si="15"/>
        <v>-8.2180304883388108E-2</v>
      </c>
    </row>
    <row r="77" spans="1:12" ht="20.100000000000001" customHeight="1" x14ac:dyDescent="0.25">
      <c r="A77" s="45" t="s">
        <v>214</v>
      </c>
      <c r="B77" s="25">
        <v>119.7</v>
      </c>
      <c r="C77" s="186">
        <v>308.61</v>
      </c>
      <c r="D77" s="67">
        <f t="shared" si="11"/>
        <v>1.5781954887218046</v>
      </c>
      <c r="F77" s="25">
        <v>29.712</v>
      </c>
      <c r="G77" s="186">
        <v>76.274000000000001</v>
      </c>
      <c r="H77" s="67">
        <f t="shared" si="12"/>
        <v>1.5671109316101237</v>
      </c>
      <c r="J77" s="48">
        <f t="shared" si="13"/>
        <v>2.4822055137844612</v>
      </c>
      <c r="K77" s="189">
        <f t="shared" si="14"/>
        <v>2.471533650886232</v>
      </c>
      <c r="L77" s="67">
        <f t="shared" si="15"/>
        <v>-4.2993470278609117E-3</v>
      </c>
    </row>
    <row r="78" spans="1:12" ht="20.100000000000001" customHeight="1" x14ac:dyDescent="0.25">
      <c r="A78" s="45" t="s">
        <v>173</v>
      </c>
      <c r="B78" s="25">
        <v>99.72</v>
      </c>
      <c r="C78" s="186">
        <v>325.25</v>
      </c>
      <c r="D78" s="67">
        <f t="shared" si="11"/>
        <v>2.2616325711993581</v>
      </c>
      <c r="F78" s="25">
        <v>22.282</v>
      </c>
      <c r="G78" s="186">
        <v>54.277999999999999</v>
      </c>
      <c r="H78" s="67">
        <f t="shared" si="12"/>
        <v>1.435957274930437</v>
      </c>
      <c r="J78" s="48">
        <f t="shared" si="13"/>
        <v>2.2344564781387883</v>
      </c>
      <c r="K78" s="189">
        <f t="shared" si="14"/>
        <v>1.6688086087624905</v>
      </c>
      <c r="L78" s="67">
        <f t="shared" si="15"/>
        <v>-0.25314785716813765</v>
      </c>
    </row>
    <row r="79" spans="1:12" ht="20.100000000000001" customHeight="1" x14ac:dyDescent="0.25">
      <c r="A79" s="45" t="s">
        <v>198</v>
      </c>
      <c r="B79" s="25">
        <v>199.88</v>
      </c>
      <c r="C79" s="186">
        <v>272.45999999999998</v>
      </c>
      <c r="D79" s="67">
        <f t="shared" si="11"/>
        <v>0.3631178707224334</v>
      </c>
      <c r="F79" s="25">
        <v>52.012</v>
      </c>
      <c r="G79" s="186">
        <v>53.408000000000001</v>
      </c>
      <c r="H79" s="67">
        <f t="shared" si="12"/>
        <v>2.6839960009228656E-2</v>
      </c>
      <c r="J79" s="48">
        <f t="shared" si="13"/>
        <v>2.6021612967780672</v>
      </c>
      <c r="K79" s="189">
        <f t="shared" si="14"/>
        <v>1.9602143433898556</v>
      </c>
      <c r="L79" s="67">
        <f t="shared" si="15"/>
        <v>-0.24669760255947804</v>
      </c>
    </row>
    <row r="80" spans="1:12" ht="20.100000000000001" customHeight="1" x14ac:dyDescent="0.25">
      <c r="A80" s="45" t="s">
        <v>206</v>
      </c>
      <c r="B80" s="25">
        <v>110.7</v>
      </c>
      <c r="C80" s="186">
        <v>180.06000000000003</v>
      </c>
      <c r="D80" s="67">
        <f t="shared" si="11"/>
        <v>0.62655826558265604</v>
      </c>
      <c r="F80" s="25">
        <v>32.859000000000002</v>
      </c>
      <c r="G80" s="186">
        <v>52.580999999999996</v>
      </c>
      <c r="H80" s="67">
        <f t="shared" si="12"/>
        <v>0.60020085821236169</v>
      </c>
      <c r="J80" s="48">
        <f t="shared" si="13"/>
        <v>2.9682926829268292</v>
      </c>
      <c r="K80" s="189">
        <f t="shared" si="14"/>
        <v>2.9201932689103627</v>
      </c>
      <c r="L80" s="67">
        <f t="shared" si="15"/>
        <v>-1.6204404064709358E-2</v>
      </c>
    </row>
    <row r="81" spans="1:12" ht="20.100000000000001" customHeight="1" x14ac:dyDescent="0.25">
      <c r="A81" s="45" t="s">
        <v>201</v>
      </c>
      <c r="B81" s="25">
        <v>48.92</v>
      </c>
      <c r="C81" s="186">
        <v>153.55000000000001</v>
      </c>
      <c r="D81" s="67">
        <f t="shared" si="11"/>
        <v>2.1387980376124287</v>
      </c>
      <c r="F81" s="25">
        <v>17.038</v>
      </c>
      <c r="G81" s="186">
        <v>51.975999999999999</v>
      </c>
      <c r="H81" s="67">
        <f t="shared" si="12"/>
        <v>2.050592792581289</v>
      </c>
      <c r="J81" s="48">
        <f t="shared" si="13"/>
        <v>3.4828291087489776</v>
      </c>
      <c r="K81" s="189">
        <f t="shared" si="14"/>
        <v>3.3849560403777268</v>
      </c>
      <c r="L81" s="67">
        <f t="shared" si="15"/>
        <v>-2.8101599393834886E-2</v>
      </c>
    </row>
    <row r="82" spans="1:12" ht="20.100000000000001" customHeight="1" x14ac:dyDescent="0.25">
      <c r="A82" s="45" t="s">
        <v>180</v>
      </c>
      <c r="B82" s="25">
        <v>82.69</v>
      </c>
      <c r="C82" s="186">
        <v>115.85</v>
      </c>
      <c r="D82" s="67">
        <f t="shared" si="11"/>
        <v>0.40101584230257586</v>
      </c>
      <c r="F82" s="25">
        <v>18.366</v>
      </c>
      <c r="G82" s="186">
        <v>49.491</v>
      </c>
      <c r="H82" s="67">
        <f t="shared" si="12"/>
        <v>1.6947076118915387</v>
      </c>
      <c r="J82" s="48">
        <f t="shared" si="13"/>
        <v>2.2210666344177046</v>
      </c>
      <c r="K82" s="189">
        <f t="shared" si="14"/>
        <v>4.2719896417781618</v>
      </c>
      <c r="L82" s="67">
        <f t="shared" si="15"/>
        <v>0.92339553238939465</v>
      </c>
    </row>
    <row r="83" spans="1:12" ht="20.100000000000001" customHeight="1" x14ac:dyDescent="0.25">
      <c r="A83" s="45" t="s">
        <v>183</v>
      </c>
      <c r="B83" s="25">
        <v>48.4</v>
      </c>
      <c r="C83" s="186">
        <v>143.29</v>
      </c>
      <c r="D83" s="67">
        <f t="shared" si="11"/>
        <v>1.9605371900826445</v>
      </c>
      <c r="F83" s="25">
        <v>11.435</v>
      </c>
      <c r="G83" s="186">
        <v>44.314999999999998</v>
      </c>
      <c r="H83" s="67">
        <f t="shared" si="12"/>
        <v>2.8753825972890246</v>
      </c>
      <c r="J83" s="48">
        <f t="shared" si="13"/>
        <v>2.3626033057851243</v>
      </c>
      <c r="K83" s="189">
        <f t="shared" si="14"/>
        <v>3.0926791820783031</v>
      </c>
      <c r="L83" s="67">
        <f t="shared" si="15"/>
        <v>0.30901331362124917</v>
      </c>
    </row>
    <row r="84" spans="1:12" ht="20.100000000000001" customHeight="1" x14ac:dyDescent="0.25">
      <c r="A84" s="45" t="s">
        <v>216</v>
      </c>
      <c r="B84" s="25">
        <v>148.75</v>
      </c>
      <c r="C84" s="186">
        <v>117.49</v>
      </c>
      <c r="D84" s="67">
        <f t="shared" si="11"/>
        <v>-0.21015126050420171</v>
      </c>
      <c r="F84" s="25">
        <v>30.134</v>
      </c>
      <c r="G84" s="186">
        <v>30.677999999999997</v>
      </c>
      <c r="H84" s="67">
        <f t="shared" si="12"/>
        <v>1.8052697949160316E-2</v>
      </c>
      <c r="J84" s="48">
        <f t="shared" si="13"/>
        <v>2.02581512605042</v>
      </c>
      <c r="K84" s="189">
        <f t="shared" si="14"/>
        <v>2.6111158396459273</v>
      </c>
      <c r="L84" s="67">
        <f t="shared" si="15"/>
        <v>0.288921089624118</v>
      </c>
    </row>
    <row r="85" spans="1:12" ht="20.100000000000001" customHeight="1" x14ac:dyDescent="0.25">
      <c r="A85" s="45" t="s">
        <v>235</v>
      </c>
      <c r="B85" s="25">
        <v>44.82</v>
      </c>
      <c r="C85" s="186">
        <v>120.96000000000001</v>
      </c>
      <c r="D85" s="67">
        <f t="shared" si="11"/>
        <v>1.6987951807228918</v>
      </c>
      <c r="F85" s="25">
        <v>9.86</v>
      </c>
      <c r="G85" s="186">
        <v>27.15</v>
      </c>
      <c r="H85" s="67">
        <f t="shared" si="12"/>
        <v>1.7535496957403651</v>
      </c>
      <c r="J85" s="48">
        <f t="shared" si="13"/>
        <v>2.1999107541276213</v>
      </c>
      <c r="K85" s="189">
        <f t="shared" si="14"/>
        <v>2.2445436507936507</v>
      </c>
      <c r="L85" s="67">
        <f t="shared" si="15"/>
        <v>2.0288503332367539E-2</v>
      </c>
    </row>
    <row r="86" spans="1:12" ht="20.100000000000001" customHeight="1" x14ac:dyDescent="0.25">
      <c r="A86" s="45" t="s">
        <v>236</v>
      </c>
      <c r="B86" s="25">
        <v>20.25</v>
      </c>
      <c r="C86" s="186">
        <v>77.040000000000006</v>
      </c>
      <c r="D86" s="67">
        <f t="shared" si="11"/>
        <v>2.804444444444445</v>
      </c>
      <c r="F86" s="25">
        <v>4.5359999999999996</v>
      </c>
      <c r="G86" s="186">
        <v>20.376999999999999</v>
      </c>
      <c r="H86" s="67">
        <f t="shared" si="12"/>
        <v>3.492283950617284</v>
      </c>
      <c r="J86" s="48">
        <f t="shared" si="13"/>
        <v>2.2399999999999998</v>
      </c>
      <c r="K86" s="189">
        <f t="shared" si="14"/>
        <v>2.644989615784008</v>
      </c>
      <c r="L86" s="67">
        <f t="shared" ref="L86:L90" si="17">(K86-J86)/J86</f>
        <v>0.18079893561786087</v>
      </c>
    </row>
    <row r="87" spans="1:12" ht="20.100000000000001" customHeight="1" x14ac:dyDescent="0.25">
      <c r="A87" s="45" t="s">
        <v>213</v>
      </c>
      <c r="B87" s="25">
        <v>573.26</v>
      </c>
      <c r="C87" s="186">
        <v>74.25</v>
      </c>
      <c r="D87" s="67">
        <f t="shared" si="11"/>
        <v>-0.87047761923036671</v>
      </c>
      <c r="F87" s="25">
        <v>127.68299999999999</v>
      </c>
      <c r="G87" s="186">
        <v>18.294</v>
      </c>
      <c r="H87" s="67">
        <f t="shared" si="12"/>
        <v>-0.85672329127605085</v>
      </c>
      <c r="J87" s="48">
        <f t="shared" si="13"/>
        <v>2.2273139587621671</v>
      </c>
      <c r="K87" s="189">
        <f t="shared" si="14"/>
        <v>2.4638383838383842</v>
      </c>
      <c r="L87" s="67">
        <f t="shared" si="17"/>
        <v>0.10619267398102504</v>
      </c>
    </row>
    <row r="88" spans="1:12" ht="20.100000000000001" customHeight="1" x14ac:dyDescent="0.25">
      <c r="A88" s="45" t="s">
        <v>207</v>
      </c>
      <c r="B88" s="25">
        <v>21.020000000000003</v>
      </c>
      <c r="C88" s="186">
        <v>65.930000000000007</v>
      </c>
      <c r="D88" s="67">
        <f t="shared" si="11"/>
        <v>2.1365366317792578</v>
      </c>
      <c r="F88" s="25">
        <v>8.81</v>
      </c>
      <c r="G88" s="186">
        <v>18.195999999999998</v>
      </c>
      <c r="H88" s="67">
        <f t="shared" si="12"/>
        <v>1.0653802497162312</v>
      </c>
      <c r="J88" s="48">
        <f t="shared" si="13"/>
        <v>4.1912464319695522</v>
      </c>
      <c r="K88" s="189">
        <f t="shared" si="14"/>
        <v>2.7598968603063851</v>
      </c>
      <c r="L88" s="67">
        <f t="shared" si="17"/>
        <v>-0.3415092848621995</v>
      </c>
    </row>
    <row r="89" spans="1:12" ht="20.100000000000001" customHeight="1" x14ac:dyDescent="0.25">
      <c r="A89" s="45" t="s">
        <v>210</v>
      </c>
      <c r="B89" s="25">
        <v>23.04</v>
      </c>
      <c r="C89" s="186">
        <v>85.19</v>
      </c>
      <c r="D89" s="67">
        <f t="shared" si="11"/>
        <v>2.6974826388888888</v>
      </c>
      <c r="F89" s="25">
        <v>6.0780000000000003</v>
      </c>
      <c r="G89" s="186">
        <v>18.096</v>
      </c>
      <c r="H89" s="67">
        <f t="shared" si="12"/>
        <v>1.9772951628825273</v>
      </c>
      <c r="J89" s="48">
        <f t="shared" si="13"/>
        <v>2.6380208333333339</v>
      </c>
      <c r="K89" s="189">
        <f t="shared" si="14"/>
        <v>2.1241929803967601</v>
      </c>
      <c r="L89" s="67">
        <f t="shared" si="17"/>
        <v>-0.19477778433133694</v>
      </c>
    </row>
    <row r="90" spans="1:12" ht="20.100000000000001" customHeight="1" x14ac:dyDescent="0.25">
      <c r="A90" s="45" t="s">
        <v>196</v>
      </c>
      <c r="B90" s="25">
        <v>16.829999999999998</v>
      </c>
      <c r="C90" s="186">
        <v>47.03</v>
      </c>
      <c r="D90" s="67">
        <f t="shared" si="11"/>
        <v>1.7944147355912066</v>
      </c>
      <c r="F90" s="25">
        <v>9.3060000000000009</v>
      </c>
      <c r="G90" s="186">
        <v>15.336</v>
      </c>
      <c r="H90" s="67">
        <f t="shared" si="12"/>
        <v>0.64796905222437129</v>
      </c>
      <c r="J90" s="48">
        <f t="shared" si="13"/>
        <v>5.529411764705884</v>
      </c>
      <c r="K90" s="189">
        <f t="shared" si="14"/>
        <v>3.2608972995960022</v>
      </c>
      <c r="L90" s="67">
        <f t="shared" si="17"/>
        <v>-0.41026325432838279</v>
      </c>
    </row>
    <row r="91" spans="1:12" ht="20.100000000000001" customHeight="1" x14ac:dyDescent="0.25">
      <c r="A91" s="45" t="s">
        <v>202</v>
      </c>
      <c r="B91" s="25"/>
      <c r="C91" s="186">
        <v>23.68</v>
      </c>
      <c r="D91" s="67"/>
      <c r="F91" s="25"/>
      <c r="G91" s="186">
        <v>15.324</v>
      </c>
      <c r="H91" s="67"/>
      <c r="J91" s="48"/>
      <c r="K91" s="189">
        <f>(G91/C91)*10</f>
        <v>6.4712837837837833</v>
      </c>
      <c r="L91" s="67"/>
    </row>
    <row r="92" spans="1:12" ht="20.100000000000001" customHeight="1" x14ac:dyDescent="0.25">
      <c r="A92" s="45" t="s">
        <v>203</v>
      </c>
      <c r="B92" s="25">
        <v>68.53</v>
      </c>
      <c r="C92" s="186">
        <v>14.58</v>
      </c>
      <c r="D92" s="67">
        <f>(C92-B92)/B92</f>
        <v>-0.78724646140376475</v>
      </c>
      <c r="F92" s="25">
        <v>65.301999999999992</v>
      </c>
      <c r="G92" s="186">
        <v>13.408999999999999</v>
      </c>
      <c r="H92" s="67">
        <f>(G92-F92)/F92</f>
        <v>-0.79466172552142356</v>
      </c>
      <c r="J92" s="48">
        <f>(F92/B92)*10</f>
        <v>9.5289654166058639</v>
      </c>
      <c r="K92" s="189">
        <f>(G92/C92)*10</f>
        <v>9.1968449931412888</v>
      </c>
      <c r="L92" s="67">
        <f t="shared" ref="L92:L93" si="18">(K92-J92)/J92</f>
        <v>-3.4853775719009127E-2</v>
      </c>
    </row>
    <row r="93" spans="1:12" ht="20.100000000000001" customHeight="1" x14ac:dyDescent="0.25">
      <c r="A93" s="45" t="s">
        <v>205</v>
      </c>
      <c r="B93" s="25">
        <v>16.39</v>
      </c>
      <c r="C93" s="186">
        <v>28.64</v>
      </c>
      <c r="D93" s="67">
        <f>(C93-B93)/B93</f>
        <v>0.74740695546064673</v>
      </c>
      <c r="F93" s="25">
        <v>7.2149999999999999</v>
      </c>
      <c r="G93" s="186">
        <v>11.509</v>
      </c>
      <c r="H93" s="67">
        <f>(G93-F93)/F93</f>
        <v>0.59514899514899522</v>
      </c>
      <c r="J93" s="48">
        <f>(F93/B93)*10</f>
        <v>4.4020744356314818</v>
      </c>
      <c r="K93" s="189">
        <f>(G93/C93)*10</f>
        <v>4.0185055865921786</v>
      </c>
      <c r="L93" s="67">
        <f t="shared" si="18"/>
        <v>-8.7133658153211099E-2</v>
      </c>
    </row>
    <row r="94" spans="1:12" ht="20.100000000000001" customHeight="1" thickBot="1" x14ac:dyDescent="0.3">
      <c r="A94" s="14" t="s">
        <v>17</v>
      </c>
      <c r="B94" s="25">
        <f>B95-SUM(B67:B93)</f>
        <v>576.15999999998894</v>
      </c>
      <c r="C94" s="186">
        <f>C95-SUM(C67:C93)</f>
        <v>297.65999999998894</v>
      </c>
      <c r="D94" s="67">
        <f>(C94-B94)/B94</f>
        <v>-0.48337267425716007</v>
      </c>
      <c r="F94" s="25">
        <f>F95-SUM(F67:F93)</f>
        <v>155.30799999999908</v>
      </c>
      <c r="G94" s="186">
        <f>G95-SUM(G67:G93)</f>
        <v>81.033999999996013</v>
      </c>
      <c r="H94" s="67">
        <f>(G94-F94)/F94</f>
        <v>-0.4782367939835907</v>
      </c>
      <c r="J94" s="48">
        <f>(F94/B94)*10</f>
        <v>2.6955706748125881</v>
      </c>
      <c r="K94" s="189">
        <f>(G94/C94)*10</f>
        <v>2.7223678021903859</v>
      </c>
      <c r="L94" s="67">
        <f>(K94-J94)/J94</f>
        <v>9.9411703904446567E-3</v>
      </c>
    </row>
    <row r="95" spans="1:12" ht="26.25" customHeight="1" thickBot="1" x14ac:dyDescent="0.3">
      <c r="A95" s="18" t="s">
        <v>18</v>
      </c>
      <c r="B95" s="23">
        <v>35056.159999999982</v>
      </c>
      <c r="C95" s="191">
        <v>37243.01</v>
      </c>
      <c r="D95" s="72">
        <f>(C95-B95)/B95</f>
        <v>6.2381333266393738E-2</v>
      </c>
      <c r="E95" s="2"/>
      <c r="F95" s="23">
        <v>9120.8949999999986</v>
      </c>
      <c r="G95" s="191">
        <v>9476.7829999999958</v>
      </c>
      <c r="H95" s="72">
        <f>(G95-F95)/F95</f>
        <v>3.9018977852502114E-2</v>
      </c>
      <c r="I95" s="2"/>
      <c r="J95" s="44">
        <f>(F95/B95)*10</f>
        <v>2.6017952337050043</v>
      </c>
      <c r="K95" s="196">
        <f>(G95/C95)*10</f>
        <v>2.5445803118491215</v>
      </c>
      <c r="L95" s="72">
        <f>(K95-J95)/J95</f>
        <v>-2.1990555257650979E-2</v>
      </c>
    </row>
  </sheetData>
  <mergeCells count="21">
    <mergeCell ref="J36:K36"/>
    <mergeCell ref="B5:C5"/>
    <mergeCell ref="F5:G5"/>
    <mergeCell ref="J4:K4"/>
    <mergeCell ref="A64:A66"/>
    <mergeCell ref="B64:C64"/>
    <mergeCell ref="F64:G64"/>
    <mergeCell ref="B65:C65"/>
    <mergeCell ref="F65:G65"/>
    <mergeCell ref="J65:K65"/>
    <mergeCell ref="J37:K37"/>
    <mergeCell ref="J64:K64"/>
    <mergeCell ref="J5:K5"/>
    <mergeCell ref="B36:C36"/>
    <mergeCell ref="A36:A38"/>
    <mergeCell ref="A4:A6"/>
    <mergeCell ref="B37:C37"/>
    <mergeCell ref="F37:G37"/>
    <mergeCell ref="B4:C4"/>
    <mergeCell ref="F4:G4"/>
    <mergeCell ref="F36:G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D7:D33 H7:H33</xm:sqref>
        </x14:conditionalFormatting>
        <x14:conditionalFormatting xmlns:xm="http://schemas.microsoft.com/office/excel/2006/main">
          <x14:cfRule type="iconSet" priority="1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L67:L95</xm:sqref>
        </x14:conditionalFormatting>
        <x14:conditionalFormatting xmlns:xm="http://schemas.microsoft.com/office/excel/2006/main">
          <x14:cfRule type="iconSet" priority="4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D67:D95</xm:sqref>
        </x14:conditionalFormatting>
        <x14:conditionalFormatting xmlns:xm="http://schemas.microsoft.com/office/excel/2006/main">
          <x14:cfRule type="iconSet" priority="5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H67:H95</xm:sqref>
        </x14:conditionalFormatting>
        <x14:conditionalFormatting xmlns:xm="http://schemas.microsoft.com/office/excel/2006/main">
          <x14:cfRule type="iconSet" priority="338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H39:H61 D39:D61 L39:L61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O19"/>
  <sheetViews>
    <sheetView showGridLines="0" workbookViewId="0">
      <selection activeCell="K1" sqref="K1:L104857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7" width="10.85546875" customWidth="1"/>
    <col min="8" max="8" width="2.140625" customWidth="1"/>
    <col min="11" max="11" width="10.85546875" customWidth="1"/>
    <col min="12" max="12" width="2" style="13" customWidth="1"/>
    <col min="13" max="14" width="9.140625" style="41"/>
    <col min="15" max="15" width="10.85546875" customWidth="1"/>
  </cols>
  <sheetData>
    <row r="1" spans="1:15" ht="15.75" x14ac:dyDescent="0.25">
      <c r="A1" s="36" t="s">
        <v>107</v>
      </c>
      <c r="B1" s="6"/>
    </row>
    <row r="3" spans="1:15" ht="15.75" thickBot="1" x14ac:dyDescent="0.3"/>
    <row r="4" spans="1:15" x14ac:dyDescent="0.25">
      <c r="A4" s="390" t="s">
        <v>16</v>
      </c>
      <c r="B4" s="406"/>
      <c r="C4" s="406"/>
      <c r="D4" s="406"/>
      <c r="E4" s="409" t="s">
        <v>1</v>
      </c>
      <c r="F4" s="405"/>
      <c r="G4" s="176" t="s">
        <v>0</v>
      </c>
      <c r="I4" s="403" t="s">
        <v>19</v>
      </c>
      <c r="J4" s="402"/>
      <c r="K4" s="176" t="s">
        <v>0</v>
      </c>
      <c r="L4"/>
      <c r="M4" s="401" t="s">
        <v>22</v>
      </c>
      <c r="N4" s="402"/>
      <c r="O4" s="176" t="s">
        <v>0</v>
      </c>
    </row>
    <row r="5" spans="1:15" x14ac:dyDescent="0.25">
      <c r="A5" s="407"/>
      <c r="B5" s="408"/>
      <c r="C5" s="408"/>
      <c r="D5" s="408"/>
      <c r="E5" s="410" t="s">
        <v>149</v>
      </c>
      <c r="F5" s="400"/>
      <c r="G5" s="177" t="s">
        <v>122</v>
      </c>
      <c r="I5" s="399" t="str">
        <f>E5</f>
        <v>jan-mar</v>
      </c>
      <c r="J5" s="404"/>
      <c r="K5" s="177" t="str">
        <f>G5</f>
        <v>2021/2020</v>
      </c>
      <c r="L5"/>
      <c r="M5" s="399" t="str">
        <f>E5</f>
        <v>jan-mar</v>
      </c>
      <c r="N5" s="400"/>
      <c r="O5" s="177" t="str">
        <f>G5</f>
        <v>2021/2020</v>
      </c>
    </row>
    <row r="6" spans="1:15" ht="19.5" customHeight="1" thickBot="1" x14ac:dyDescent="0.3">
      <c r="A6" s="391"/>
      <c r="B6" s="412"/>
      <c r="C6" s="412"/>
      <c r="D6" s="412"/>
      <c r="E6" s="120">
        <v>2020</v>
      </c>
      <c r="F6" s="190">
        <v>2021</v>
      </c>
      <c r="G6" s="177" t="s">
        <v>1</v>
      </c>
      <c r="I6" s="225">
        <f>E6</f>
        <v>2020</v>
      </c>
      <c r="J6" s="184">
        <f>F6</f>
        <v>2021</v>
      </c>
      <c r="K6" s="316">
        <v>1000</v>
      </c>
      <c r="L6"/>
      <c r="M6" s="225">
        <f>E6</f>
        <v>2020</v>
      </c>
      <c r="N6" s="184">
        <f>F6</f>
        <v>2021</v>
      </c>
      <c r="O6" s="177"/>
    </row>
    <row r="7" spans="1:15" ht="24" customHeight="1" thickBot="1" x14ac:dyDescent="0.3">
      <c r="A7" s="18" t="s">
        <v>20</v>
      </c>
      <c r="B7" s="19"/>
      <c r="C7" s="19"/>
      <c r="D7" s="19"/>
      <c r="E7" s="23">
        <v>46584.10000000002</v>
      </c>
      <c r="F7" s="191">
        <v>49122.180000000008</v>
      </c>
      <c r="G7" s="214">
        <f t="shared" ref="G7:G18" si="0">(F7-E7)/E7</f>
        <v>5.4483826026476549E-2</v>
      </c>
      <c r="H7" s="12"/>
      <c r="I7" s="23">
        <v>11249.986999999997</v>
      </c>
      <c r="J7" s="191">
        <v>12348.538</v>
      </c>
      <c r="K7" s="214">
        <f t="shared" ref="K7:K18" si="1">(J7-I7)/I7</f>
        <v>9.7649090616727233E-2</v>
      </c>
      <c r="L7" s="52"/>
      <c r="M7" s="246">
        <f t="shared" ref="M7:M18" si="2">(I7/E7)*10</f>
        <v>2.414984297217289</v>
      </c>
      <c r="N7" s="247">
        <f t="shared" ref="N7:N18" si="3">(J7/F7)*10</f>
        <v>2.5138416088211066</v>
      </c>
      <c r="O7" s="70">
        <f>(N7-M7)/M7</f>
        <v>4.0934970764707583E-2</v>
      </c>
    </row>
    <row r="8" spans="1:15" s="9" customFormat="1" ht="24" customHeight="1" x14ac:dyDescent="0.25">
      <c r="A8" s="58"/>
      <c r="B8" s="232" t="s">
        <v>35</v>
      </c>
      <c r="C8" s="232"/>
      <c r="D8" s="233"/>
      <c r="E8" s="235">
        <v>36695.040000000023</v>
      </c>
      <c r="F8" s="236">
        <v>39756.450000000004</v>
      </c>
      <c r="G8" s="275">
        <f t="shared" si="0"/>
        <v>8.3428441555043406E-2</v>
      </c>
      <c r="H8" s="5"/>
      <c r="I8" s="235">
        <v>9408.4099999999962</v>
      </c>
      <c r="J8" s="236">
        <v>10496.212</v>
      </c>
      <c r="K8" s="276">
        <f t="shared" si="1"/>
        <v>0.11562017386572267</v>
      </c>
      <c r="L8" s="57"/>
      <c r="M8" s="248">
        <f t="shared" si="2"/>
        <v>2.5639459719896722</v>
      </c>
      <c r="N8" s="249">
        <f t="shared" si="3"/>
        <v>2.6401280798461628</v>
      </c>
      <c r="O8" s="237">
        <f t="shared" ref="O8:O18" si="4">(N8-M8)/M8</f>
        <v>2.9712836654421308E-2</v>
      </c>
    </row>
    <row r="9" spans="1:15" ht="24" customHeight="1" x14ac:dyDescent="0.25">
      <c r="A9" s="14"/>
      <c r="B9" s="1" t="s">
        <v>39</v>
      </c>
      <c r="D9" s="1"/>
      <c r="E9" s="25">
        <v>9674.34</v>
      </c>
      <c r="F9" s="186">
        <v>8793.0600000000013</v>
      </c>
      <c r="G9" s="237">
        <f t="shared" si="0"/>
        <v>-9.1094586297359698E-2</v>
      </c>
      <c r="H9" s="1"/>
      <c r="I9" s="25">
        <v>1807.6539999999998</v>
      </c>
      <c r="J9" s="186">
        <v>1716.29</v>
      </c>
      <c r="K9" s="237">
        <f t="shared" si="1"/>
        <v>-5.0542858312486692E-2</v>
      </c>
      <c r="L9" s="8"/>
      <c r="M9" s="248">
        <f t="shared" si="2"/>
        <v>1.8685036912078754</v>
      </c>
      <c r="N9" s="249">
        <f t="shared" si="3"/>
        <v>1.95186886021476</v>
      </c>
      <c r="O9" s="237">
        <f t="shared" si="4"/>
        <v>4.4616004452736217E-2</v>
      </c>
    </row>
    <row r="10" spans="1:15" ht="24" customHeight="1" thickBot="1" x14ac:dyDescent="0.3">
      <c r="A10" s="14"/>
      <c r="B10" s="1" t="s">
        <v>38</v>
      </c>
      <c r="D10" s="1"/>
      <c r="E10" s="25">
        <v>214.72</v>
      </c>
      <c r="F10" s="186">
        <v>572.67000000000019</v>
      </c>
      <c r="G10" s="245">
        <f t="shared" si="0"/>
        <v>1.667054769001491</v>
      </c>
      <c r="H10" s="1"/>
      <c r="I10" s="25">
        <v>33.923000000000009</v>
      </c>
      <c r="J10" s="186">
        <v>136.03600000000006</v>
      </c>
      <c r="K10" s="278">
        <f t="shared" si="1"/>
        <v>3.010140612563748</v>
      </c>
      <c r="L10" s="8"/>
      <c r="M10" s="248">
        <f t="shared" si="2"/>
        <v>1.5798714605067068</v>
      </c>
      <c r="N10" s="249">
        <f t="shared" si="3"/>
        <v>2.3754692929610424</v>
      </c>
      <c r="O10" s="237">
        <f t="shared" si="4"/>
        <v>0.50358390055300206</v>
      </c>
    </row>
    <row r="11" spans="1:15" ht="24" customHeight="1" thickBot="1" x14ac:dyDescent="0.3">
      <c r="A11" s="18" t="s">
        <v>21</v>
      </c>
      <c r="B11" s="19"/>
      <c r="C11" s="19"/>
      <c r="D11" s="19"/>
      <c r="E11" s="23">
        <v>92856.38999999997</v>
      </c>
      <c r="F11" s="191">
        <v>105271.30000000006</v>
      </c>
      <c r="G11" s="214">
        <f t="shared" si="0"/>
        <v>0.13370011476862384</v>
      </c>
      <c r="H11" s="12"/>
      <c r="I11" s="23">
        <v>24768.596000000012</v>
      </c>
      <c r="J11" s="191">
        <v>26562.831000000009</v>
      </c>
      <c r="K11" s="214">
        <f t="shared" si="1"/>
        <v>7.2439915447770883E-2</v>
      </c>
      <c r="L11" s="8"/>
      <c r="M11" s="250">
        <f t="shared" si="2"/>
        <v>2.6674088880689872</v>
      </c>
      <c r="N11" s="251">
        <f t="shared" si="3"/>
        <v>2.5232737697739074</v>
      </c>
      <c r="O11" s="72">
        <f t="shared" si="4"/>
        <v>-5.4035629460402433E-2</v>
      </c>
    </row>
    <row r="12" spans="1:15" s="9" customFormat="1" ht="24" customHeight="1" x14ac:dyDescent="0.25">
      <c r="A12" s="58"/>
      <c r="B12" s="5" t="s">
        <v>35</v>
      </c>
      <c r="C12" s="5"/>
      <c r="D12" s="5"/>
      <c r="E12" s="37">
        <v>83419.249999999971</v>
      </c>
      <c r="F12" s="187">
        <v>92956.20000000007</v>
      </c>
      <c r="G12" s="275">
        <f t="shared" si="0"/>
        <v>0.11432553037818133</v>
      </c>
      <c r="H12" s="5"/>
      <c r="I12" s="37">
        <v>23335.501000000015</v>
      </c>
      <c r="J12" s="187">
        <v>24621.97600000001</v>
      </c>
      <c r="K12" s="275">
        <f t="shared" si="1"/>
        <v>5.5129521324611547E-2</v>
      </c>
      <c r="L12" s="57"/>
      <c r="M12" s="248">
        <f t="shared" si="2"/>
        <v>2.7973760253178996</v>
      </c>
      <c r="N12" s="249">
        <f t="shared" si="3"/>
        <v>2.6487717871427607</v>
      </c>
      <c r="O12" s="237">
        <f t="shared" si="4"/>
        <v>-5.3122725307639403E-2</v>
      </c>
    </row>
    <row r="13" spans="1:15" ht="24" customHeight="1" x14ac:dyDescent="0.25">
      <c r="A13" s="14"/>
      <c r="B13" s="5" t="s">
        <v>39</v>
      </c>
      <c r="D13" s="5"/>
      <c r="E13" s="213">
        <v>7798.9900000000016</v>
      </c>
      <c r="F13" s="211">
        <v>11574.060000000001</v>
      </c>
      <c r="G13" s="237">
        <f t="shared" si="0"/>
        <v>0.48404601108605078</v>
      </c>
      <c r="H13" s="238"/>
      <c r="I13" s="213">
        <v>1222.3699999999997</v>
      </c>
      <c r="J13" s="211">
        <v>1828.4620000000011</v>
      </c>
      <c r="K13" s="237">
        <f t="shared" si="1"/>
        <v>0.49583350376727309</v>
      </c>
      <c r="L13" s="239"/>
      <c r="M13" s="248">
        <f t="shared" si="2"/>
        <v>1.56734397659184</v>
      </c>
      <c r="N13" s="249">
        <f t="shared" si="3"/>
        <v>1.5797930890283971</v>
      </c>
      <c r="O13" s="237">
        <f t="shared" si="4"/>
        <v>7.942808102422717E-3</v>
      </c>
    </row>
    <row r="14" spans="1:15" ht="24" customHeight="1" thickBot="1" x14ac:dyDescent="0.3">
      <c r="A14" s="14"/>
      <c r="B14" s="1" t="s">
        <v>38</v>
      </c>
      <c r="D14" s="1"/>
      <c r="E14" s="213">
        <v>1638.15</v>
      </c>
      <c r="F14" s="211">
        <v>741.03999999999985</v>
      </c>
      <c r="G14" s="245">
        <f t="shared" si="0"/>
        <v>-0.54763605286451189</v>
      </c>
      <c r="H14" s="238"/>
      <c r="I14" s="213">
        <v>210.72500000000002</v>
      </c>
      <c r="J14" s="211">
        <v>112.393</v>
      </c>
      <c r="K14" s="278">
        <f t="shared" si="1"/>
        <v>-0.46663661169771031</v>
      </c>
      <c r="L14" s="239"/>
      <c r="M14" s="248">
        <f t="shared" si="2"/>
        <v>1.2863596129780546</v>
      </c>
      <c r="N14" s="249">
        <f t="shared" si="3"/>
        <v>1.5166927561265253</v>
      </c>
      <c r="O14" s="237">
        <f t="shared" si="4"/>
        <v>0.17905812715561387</v>
      </c>
    </row>
    <row r="15" spans="1:15" ht="24" customHeight="1" thickBot="1" x14ac:dyDescent="0.3">
      <c r="A15" s="18" t="s">
        <v>12</v>
      </c>
      <c r="B15" s="19"/>
      <c r="C15" s="19"/>
      <c r="D15" s="19"/>
      <c r="E15" s="23">
        <v>139440.49</v>
      </c>
      <c r="F15" s="191">
        <v>154393.48000000007</v>
      </c>
      <c r="G15" s="214">
        <f t="shared" si="0"/>
        <v>0.10723563865847056</v>
      </c>
      <c r="H15" s="12"/>
      <c r="I15" s="23">
        <v>36018.583000000013</v>
      </c>
      <c r="J15" s="191">
        <v>38911.369000000006</v>
      </c>
      <c r="K15" s="214">
        <f t="shared" si="1"/>
        <v>8.0313709176176973E-2</v>
      </c>
      <c r="L15" s="8"/>
      <c r="M15" s="250">
        <f t="shared" si="2"/>
        <v>2.5830792046126643</v>
      </c>
      <c r="N15" s="251">
        <f t="shared" si="3"/>
        <v>2.520272812038435</v>
      </c>
      <c r="O15" s="72">
        <f t="shared" si="4"/>
        <v>-2.4314543844445202E-2</v>
      </c>
    </row>
    <row r="16" spans="1:15" s="53" customFormat="1" ht="24" customHeight="1" x14ac:dyDescent="0.25">
      <c r="A16" s="234"/>
      <c r="B16" s="232" t="s">
        <v>35</v>
      </c>
      <c r="C16" s="232"/>
      <c r="D16" s="233"/>
      <c r="E16" s="235">
        <f>E8+E12</f>
        <v>120114.29</v>
      </c>
      <c r="F16" s="236">
        <f t="shared" ref="F16:F17" si="5">F8+F12</f>
        <v>132712.65000000008</v>
      </c>
      <c r="G16" s="276">
        <f t="shared" si="0"/>
        <v>0.10488643774192137</v>
      </c>
      <c r="H16" s="5"/>
      <c r="I16" s="235">
        <f t="shared" ref="I16:J18" si="6">I8+I12</f>
        <v>32743.911000000011</v>
      </c>
      <c r="J16" s="236">
        <f t="shared" si="6"/>
        <v>35118.188000000009</v>
      </c>
      <c r="K16" s="276">
        <f t="shared" si="1"/>
        <v>7.2510489049399066E-2</v>
      </c>
      <c r="L16" s="57"/>
      <c r="M16" s="248">
        <f t="shared" si="2"/>
        <v>2.7260629022575094</v>
      </c>
      <c r="N16" s="249">
        <f t="shared" si="3"/>
        <v>2.6461824098908422</v>
      </c>
      <c r="O16" s="237">
        <f t="shared" si="4"/>
        <v>-2.930251253575861E-2</v>
      </c>
    </row>
    <row r="17" spans="1:15" ht="24" customHeight="1" x14ac:dyDescent="0.25">
      <c r="A17" s="14"/>
      <c r="B17" s="5" t="s">
        <v>39</v>
      </c>
      <c r="C17" s="5"/>
      <c r="D17" s="240"/>
      <c r="E17" s="213">
        <f>E9+E13</f>
        <v>17473.330000000002</v>
      </c>
      <c r="F17" s="211">
        <f t="shared" si="5"/>
        <v>20367.120000000003</v>
      </c>
      <c r="G17" s="237">
        <f t="shared" si="0"/>
        <v>0.1656118209866122</v>
      </c>
      <c r="H17" s="238"/>
      <c r="I17" s="213">
        <f t="shared" si="6"/>
        <v>3030.0239999999994</v>
      </c>
      <c r="J17" s="211">
        <f t="shared" si="6"/>
        <v>3544.7520000000013</v>
      </c>
      <c r="K17" s="237">
        <f t="shared" si="1"/>
        <v>0.16987588217123098</v>
      </c>
      <c r="L17" s="239"/>
      <c r="M17" s="248">
        <f t="shared" si="2"/>
        <v>1.7340850313019895</v>
      </c>
      <c r="N17" s="249">
        <f t="shared" si="3"/>
        <v>1.7404286909489417</v>
      </c>
      <c r="O17" s="237">
        <f t="shared" si="4"/>
        <v>3.6582171764606027E-3</v>
      </c>
    </row>
    <row r="18" spans="1:15" ht="24" customHeight="1" thickBot="1" x14ac:dyDescent="0.3">
      <c r="A18" s="15"/>
      <c r="B18" s="241" t="s">
        <v>38</v>
      </c>
      <c r="C18" s="241"/>
      <c r="D18" s="242"/>
      <c r="E18" s="243">
        <f>E10+E14</f>
        <v>1852.8700000000001</v>
      </c>
      <c r="F18" s="244">
        <f>F10+F14</f>
        <v>1313.71</v>
      </c>
      <c r="G18" s="277">
        <f t="shared" si="0"/>
        <v>-0.2909864156686654</v>
      </c>
      <c r="H18" s="238"/>
      <c r="I18" s="243">
        <f t="shared" si="6"/>
        <v>244.64800000000002</v>
      </c>
      <c r="J18" s="244">
        <f t="shared" si="6"/>
        <v>248.42900000000006</v>
      </c>
      <c r="K18" s="277">
        <f t="shared" si="1"/>
        <v>1.5454857591315008E-2</v>
      </c>
      <c r="L18" s="239"/>
      <c r="M18" s="252">
        <f t="shared" si="2"/>
        <v>1.3203732587823216</v>
      </c>
      <c r="N18" s="253">
        <f t="shared" si="3"/>
        <v>1.8910490138615073</v>
      </c>
      <c r="O18" s="245">
        <f t="shared" si="4"/>
        <v>0.43220790127594366</v>
      </c>
    </row>
    <row r="19" spans="1:15" ht="6.75" customHeight="1" x14ac:dyDescent="0.25">
      <c r="M19" s="254"/>
      <c r="N19" s="254"/>
    </row>
  </sheetData>
  <mergeCells count="7">
    <mergeCell ref="A4:D6"/>
    <mergeCell ref="E4:F4"/>
    <mergeCell ref="I4:J4"/>
    <mergeCell ref="M4:N4"/>
    <mergeCell ref="E5:F5"/>
    <mergeCell ref="I5:J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G7:G18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19"/>
  <sheetViews>
    <sheetView showGridLines="0" showRowColHeaders="0" workbookViewId="0">
      <selection activeCell="A18" sqref="A18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27</v>
      </c>
    </row>
    <row r="3" spans="1:1" ht="46.5" customHeight="1" x14ac:dyDescent="0.25">
      <c r="A3" s="10" t="s">
        <v>28</v>
      </c>
    </row>
    <row r="5" spans="1:1" x14ac:dyDescent="0.25">
      <c r="A5" t="s">
        <v>32</v>
      </c>
    </row>
    <row r="7" spans="1:1" x14ac:dyDescent="0.25">
      <c r="A7" t="s">
        <v>116</v>
      </c>
    </row>
    <row r="9" spans="1:1" x14ac:dyDescent="0.25">
      <c r="A9" t="s">
        <v>108</v>
      </c>
    </row>
    <row r="11" spans="1:1" x14ac:dyDescent="0.25">
      <c r="A11" t="s">
        <v>115</v>
      </c>
    </row>
    <row r="13" spans="1:1" x14ac:dyDescent="0.25">
      <c r="A13" t="s">
        <v>147</v>
      </c>
    </row>
    <row r="15" spans="1:1" x14ac:dyDescent="0.25">
      <c r="A15" t="s">
        <v>146</v>
      </c>
    </row>
    <row r="17" spans="1:1" x14ac:dyDescent="0.25">
      <c r="A17" t="s">
        <v>234</v>
      </c>
    </row>
    <row r="19" spans="1:1" x14ac:dyDescent="0.25">
      <c r="A19" t="s">
        <v>148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L96"/>
  <sheetViews>
    <sheetView showGridLines="0" workbookViewId="0">
      <selection activeCell="G7" sqref="G7"/>
    </sheetView>
  </sheetViews>
  <sheetFormatPr defaultRowHeight="15" x14ac:dyDescent="0.25"/>
  <cols>
    <col min="1" max="1" width="29.710937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2" ht="15.75" x14ac:dyDescent="0.25">
      <c r="A1" s="6" t="s">
        <v>34</v>
      </c>
    </row>
    <row r="3" spans="1:12" ht="8.25" customHeight="1" thickBot="1" x14ac:dyDescent="0.3"/>
    <row r="4" spans="1:12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2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D5</f>
        <v>2021/2020</v>
      </c>
    </row>
    <row r="6" spans="1:12" ht="19.5" customHeight="1" thickBot="1" x14ac:dyDescent="0.3">
      <c r="A6" s="415"/>
      <c r="B6" s="120">
        <f>'6'!E6</f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2" ht="20.100000000000001" customHeight="1" x14ac:dyDescent="0.25">
      <c r="A7" s="14" t="s">
        <v>162</v>
      </c>
      <c r="B7" s="46">
        <v>17325.849999999999</v>
      </c>
      <c r="C7" s="193">
        <v>23021.839999999997</v>
      </c>
      <c r="D7" s="67">
        <f t="shared" ref="D7:D33" si="0">(C7-B7)/B7</f>
        <v>0.3287567420934614</v>
      </c>
      <c r="F7" s="46">
        <v>4248.2070000000003</v>
      </c>
      <c r="G7" s="193">
        <v>5514.6269999999995</v>
      </c>
      <c r="H7" s="67">
        <f t="shared" ref="H7:H33" si="1">(G7-F7)/F7</f>
        <v>0.29810694252893022</v>
      </c>
      <c r="J7" s="40">
        <f t="shared" ref="J7:J33" si="2">(F7/B7)*10</f>
        <v>2.4519472349119962</v>
      </c>
      <c r="K7" s="198">
        <f t="shared" ref="K7:K33" si="3">(G7/C7)*10</f>
        <v>2.3953893346491855</v>
      </c>
      <c r="L7" s="76">
        <f>(K7-J7)/J7</f>
        <v>-2.3066524212883664E-2</v>
      </c>
    </row>
    <row r="8" spans="1:12" ht="20.100000000000001" customHeight="1" x14ac:dyDescent="0.25">
      <c r="A8" s="14" t="s">
        <v>161</v>
      </c>
      <c r="B8" s="25">
        <v>25386.41</v>
      </c>
      <c r="C8" s="186">
        <v>22389.869999999995</v>
      </c>
      <c r="D8" s="67">
        <f t="shared" si="0"/>
        <v>-0.11803717028126484</v>
      </c>
      <c r="F8" s="25">
        <v>6406.6809999999996</v>
      </c>
      <c r="G8" s="186">
        <v>5425.1470000000008</v>
      </c>
      <c r="H8" s="67">
        <f t="shared" si="1"/>
        <v>-0.15320475609757983</v>
      </c>
      <c r="J8" s="40">
        <f t="shared" si="2"/>
        <v>2.5236656147915362</v>
      </c>
      <c r="K8" s="199">
        <f t="shared" si="3"/>
        <v>2.4230363999433684</v>
      </c>
      <c r="L8" s="67">
        <f t="shared" ref="L8:L71" si="4">(K8-J8)/J8</f>
        <v>-3.9874226703556413E-2</v>
      </c>
    </row>
    <row r="9" spans="1:12" ht="20.100000000000001" customHeight="1" x14ac:dyDescent="0.25">
      <c r="A9" s="14" t="s">
        <v>164</v>
      </c>
      <c r="B9" s="25">
        <v>8940.880000000001</v>
      </c>
      <c r="C9" s="186">
        <v>16892.990000000002</v>
      </c>
      <c r="D9" s="67">
        <f t="shared" si="0"/>
        <v>0.88941021465448589</v>
      </c>
      <c r="F9" s="25">
        <v>2230.5610000000001</v>
      </c>
      <c r="G9" s="186">
        <v>3985.4229999999998</v>
      </c>
      <c r="H9" s="67">
        <f t="shared" si="1"/>
        <v>0.78673571357160799</v>
      </c>
      <c r="J9" s="40">
        <f t="shared" si="2"/>
        <v>2.4947891035334329</v>
      </c>
      <c r="K9" s="199">
        <f t="shared" si="3"/>
        <v>2.359217048018142</v>
      </c>
      <c r="L9" s="67">
        <f t="shared" si="4"/>
        <v>-5.434209060929307E-2</v>
      </c>
    </row>
    <row r="10" spans="1:12" ht="20.100000000000001" customHeight="1" x14ac:dyDescent="0.25">
      <c r="A10" s="14" t="s">
        <v>170</v>
      </c>
      <c r="B10" s="25">
        <v>11088.119999999999</v>
      </c>
      <c r="C10" s="186">
        <v>13191</v>
      </c>
      <c r="D10" s="67">
        <f t="shared" si="0"/>
        <v>0.18965162714689246</v>
      </c>
      <c r="F10" s="25">
        <v>2611.0879999999997</v>
      </c>
      <c r="G10" s="186">
        <v>3167.0509999999999</v>
      </c>
      <c r="H10" s="67">
        <f t="shared" si="1"/>
        <v>0.2129238846028936</v>
      </c>
      <c r="J10" s="40">
        <f t="shared" si="2"/>
        <v>2.3548518594676104</v>
      </c>
      <c r="K10" s="199">
        <f t="shared" si="3"/>
        <v>2.4009180501857328</v>
      </c>
      <c r="L10" s="67">
        <f t="shared" si="4"/>
        <v>1.9562245723829558E-2</v>
      </c>
    </row>
    <row r="11" spans="1:12" ht="20.100000000000001" customHeight="1" x14ac:dyDescent="0.25">
      <c r="A11" s="14" t="s">
        <v>169</v>
      </c>
      <c r="B11" s="25">
        <v>10798.24</v>
      </c>
      <c r="C11" s="186">
        <v>11764.539999999999</v>
      </c>
      <c r="D11" s="67">
        <f t="shared" si="0"/>
        <v>8.9486805257152954E-2</v>
      </c>
      <c r="F11" s="25">
        <v>2603.9979999999996</v>
      </c>
      <c r="G11" s="186">
        <v>2826.1840000000002</v>
      </c>
      <c r="H11" s="67">
        <f t="shared" si="1"/>
        <v>8.5324950326382987E-2</v>
      </c>
      <c r="J11" s="40">
        <f t="shared" si="2"/>
        <v>2.411502244810265</v>
      </c>
      <c r="K11" s="199">
        <f t="shared" si="3"/>
        <v>2.4022902722928396</v>
      </c>
      <c r="L11" s="67">
        <f t="shared" si="4"/>
        <v>-3.8200140751476382E-3</v>
      </c>
    </row>
    <row r="12" spans="1:12" ht="20.100000000000001" customHeight="1" x14ac:dyDescent="0.25">
      <c r="A12" s="14" t="s">
        <v>167</v>
      </c>
      <c r="B12" s="25">
        <v>8369.32</v>
      </c>
      <c r="C12" s="186">
        <v>8484.880000000001</v>
      </c>
      <c r="D12" s="67">
        <f t="shared" si="0"/>
        <v>1.3807573375136967E-2</v>
      </c>
      <c r="F12" s="25">
        <v>2547.134</v>
      </c>
      <c r="G12" s="186">
        <v>2415.2090000000003</v>
      </c>
      <c r="H12" s="67">
        <f t="shared" si="1"/>
        <v>-5.1793505956105851E-2</v>
      </c>
      <c r="J12" s="40">
        <f t="shared" si="2"/>
        <v>3.0434181032628698</v>
      </c>
      <c r="K12" s="199">
        <f t="shared" si="3"/>
        <v>2.8464857487672193</v>
      </c>
      <c r="L12" s="67">
        <f t="shared" si="4"/>
        <v>-6.4707624064047578E-2</v>
      </c>
    </row>
    <row r="13" spans="1:12" ht="20.100000000000001" customHeight="1" x14ac:dyDescent="0.25">
      <c r="A13" s="14" t="s">
        <v>168</v>
      </c>
      <c r="B13" s="25">
        <v>7837.0499999999993</v>
      </c>
      <c r="C13" s="186">
        <v>5770.8</v>
      </c>
      <c r="D13" s="67">
        <f t="shared" si="0"/>
        <v>-0.26365150152161837</v>
      </c>
      <c r="F13" s="25">
        <v>2517.4769999999999</v>
      </c>
      <c r="G13" s="186">
        <v>1954.3510000000003</v>
      </c>
      <c r="H13" s="67">
        <f t="shared" si="1"/>
        <v>-0.2236866513576885</v>
      </c>
      <c r="J13" s="40">
        <f t="shared" si="2"/>
        <v>3.2122763029456234</v>
      </c>
      <c r="K13" s="199">
        <f t="shared" si="3"/>
        <v>3.3866205725376037</v>
      </c>
      <c r="L13" s="67">
        <f t="shared" si="4"/>
        <v>5.427436906100154E-2</v>
      </c>
    </row>
    <row r="14" spans="1:12" ht="20.100000000000001" customHeight="1" x14ac:dyDescent="0.25">
      <c r="A14" s="14" t="s">
        <v>176</v>
      </c>
      <c r="B14" s="25">
        <v>5438.14</v>
      </c>
      <c r="C14" s="186">
        <v>8338.66</v>
      </c>
      <c r="D14" s="67">
        <f t="shared" si="0"/>
        <v>0.53336618770388389</v>
      </c>
      <c r="F14" s="25">
        <v>1127.3439999999998</v>
      </c>
      <c r="G14" s="186">
        <v>1716.9650000000001</v>
      </c>
      <c r="H14" s="67">
        <f t="shared" si="1"/>
        <v>0.52301781887338772</v>
      </c>
      <c r="J14" s="40">
        <f t="shared" si="2"/>
        <v>2.0730323235518022</v>
      </c>
      <c r="K14" s="199">
        <f t="shared" si="3"/>
        <v>2.0590418604428051</v>
      </c>
      <c r="L14" s="67">
        <f t="shared" si="4"/>
        <v>-6.7487915890412772E-3</v>
      </c>
    </row>
    <row r="15" spans="1:12" ht="20.100000000000001" customHeight="1" x14ac:dyDescent="0.25">
      <c r="A15" s="14" t="s">
        <v>163</v>
      </c>
      <c r="B15" s="25">
        <v>3851.4</v>
      </c>
      <c r="C15" s="186">
        <v>4089.0899999999992</v>
      </c>
      <c r="D15" s="67">
        <f t="shared" si="0"/>
        <v>6.1715220439320546E-2</v>
      </c>
      <c r="F15" s="25">
        <v>1025.0419999999999</v>
      </c>
      <c r="G15" s="186">
        <v>1214.1289999999999</v>
      </c>
      <c r="H15" s="67">
        <f t="shared" si="1"/>
        <v>0.1844675632803339</v>
      </c>
      <c r="J15" s="40">
        <f t="shared" si="2"/>
        <v>2.6614789427221268</v>
      </c>
      <c r="K15" s="199">
        <f t="shared" si="3"/>
        <v>2.9691911892377036</v>
      </c>
      <c r="L15" s="67">
        <f t="shared" si="4"/>
        <v>0.11561701337409518</v>
      </c>
    </row>
    <row r="16" spans="1:12" ht="20.100000000000001" customHeight="1" x14ac:dyDescent="0.25">
      <c r="A16" s="14" t="s">
        <v>160</v>
      </c>
      <c r="B16" s="25">
        <v>7066.4000000000015</v>
      </c>
      <c r="C16" s="186">
        <v>6214.09</v>
      </c>
      <c r="D16" s="67">
        <f t="shared" si="0"/>
        <v>-0.12061445714932655</v>
      </c>
      <c r="F16" s="25">
        <v>1263.4819999999997</v>
      </c>
      <c r="G16" s="186">
        <v>1157.6459999999997</v>
      </c>
      <c r="H16" s="67">
        <f t="shared" si="1"/>
        <v>-8.3765340543039024E-2</v>
      </c>
      <c r="J16" s="40">
        <f t="shared" si="2"/>
        <v>1.7880136986301363</v>
      </c>
      <c r="K16" s="199">
        <f t="shared" si="3"/>
        <v>1.8629372925078325</v>
      </c>
      <c r="L16" s="67">
        <f t="shared" si="4"/>
        <v>4.1903254955539745E-2</v>
      </c>
    </row>
    <row r="17" spans="1:12" ht="20.100000000000001" customHeight="1" x14ac:dyDescent="0.25">
      <c r="A17" s="14" t="s">
        <v>166</v>
      </c>
      <c r="B17" s="25">
        <v>3754.22</v>
      </c>
      <c r="C17" s="186">
        <v>3792.8</v>
      </c>
      <c r="D17" s="67">
        <f t="shared" si="0"/>
        <v>1.0276435584489024E-2</v>
      </c>
      <c r="F17" s="25">
        <v>1072.367</v>
      </c>
      <c r="G17" s="186">
        <v>1144.3409999999999</v>
      </c>
      <c r="H17" s="67">
        <f t="shared" si="1"/>
        <v>6.7116947835955357E-2</v>
      </c>
      <c r="J17" s="40">
        <f t="shared" si="2"/>
        <v>2.8564308964312164</v>
      </c>
      <c r="K17" s="199">
        <f t="shared" si="3"/>
        <v>3.017140371229698</v>
      </c>
      <c r="L17" s="67">
        <f t="shared" si="4"/>
        <v>5.6262335979935567E-2</v>
      </c>
    </row>
    <row r="18" spans="1:12" ht="20.100000000000001" customHeight="1" x14ac:dyDescent="0.25">
      <c r="A18" s="14" t="s">
        <v>165</v>
      </c>
      <c r="B18" s="25">
        <v>2201.7800000000002</v>
      </c>
      <c r="C18" s="186">
        <v>3431.06</v>
      </c>
      <c r="D18" s="67">
        <f t="shared" si="0"/>
        <v>0.55831191127178903</v>
      </c>
      <c r="F18" s="25">
        <v>543.86500000000001</v>
      </c>
      <c r="G18" s="186">
        <v>929.49400000000003</v>
      </c>
      <c r="H18" s="67">
        <f t="shared" si="1"/>
        <v>0.70905279802892263</v>
      </c>
      <c r="J18" s="40">
        <f t="shared" si="2"/>
        <v>2.4701150887009597</v>
      </c>
      <c r="K18" s="199">
        <f t="shared" si="3"/>
        <v>2.7090578421828826</v>
      </c>
      <c r="L18" s="67">
        <f t="shared" si="4"/>
        <v>9.6733449617355069E-2</v>
      </c>
    </row>
    <row r="19" spans="1:12" ht="20.100000000000001" customHeight="1" x14ac:dyDescent="0.25">
      <c r="A19" s="14" t="s">
        <v>180</v>
      </c>
      <c r="B19" s="25">
        <v>882.67</v>
      </c>
      <c r="C19" s="186">
        <v>1875.0399999999997</v>
      </c>
      <c r="D19" s="67">
        <f t="shared" si="0"/>
        <v>1.124282007998459</v>
      </c>
      <c r="F19" s="25">
        <v>294.29099999999994</v>
      </c>
      <c r="G19" s="186">
        <v>897.05600000000004</v>
      </c>
      <c r="H19" s="67">
        <f t="shared" si="1"/>
        <v>2.0481937945774766</v>
      </c>
      <c r="J19" s="40">
        <f t="shared" si="2"/>
        <v>3.3340999467524663</v>
      </c>
      <c r="K19" s="199">
        <f t="shared" si="3"/>
        <v>4.7841966038057864</v>
      </c>
      <c r="L19" s="67">
        <f t="shared" si="4"/>
        <v>0.4349289704004724</v>
      </c>
    </row>
    <row r="20" spans="1:12" ht="20.100000000000001" customHeight="1" x14ac:dyDescent="0.25">
      <c r="A20" s="14" t="s">
        <v>173</v>
      </c>
      <c r="B20" s="25">
        <v>3000.77</v>
      </c>
      <c r="C20" s="186">
        <v>3269.52</v>
      </c>
      <c r="D20" s="67">
        <f t="shared" si="0"/>
        <v>8.9560346177814359E-2</v>
      </c>
      <c r="F20" s="25">
        <v>956.31100000000004</v>
      </c>
      <c r="G20" s="186">
        <v>854.62799999999993</v>
      </c>
      <c r="H20" s="67">
        <f t="shared" si="1"/>
        <v>-0.10632838062094874</v>
      </c>
      <c r="J20" s="40">
        <f t="shared" si="2"/>
        <v>3.1868853660893706</v>
      </c>
      <c r="K20" s="199">
        <f t="shared" si="3"/>
        <v>2.6139249798135507</v>
      </c>
      <c r="L20" s="67">
        <f t="shared" si="4"/>
        <v>-0.17978694570332163</v>
      </c>
    </row>
    <row r="21" spans="1:12" ht="20.100000000000001" customHeight="1" x14ac:dyDescent="0.25">
      <c r="A21" s="14" t="s">
        <v>177</v>
      </c>
      <c r="B21" s="25">
        <v>2146.9700000000003</v>
      </c>
      <c r="C21" s="186">
        <v>2247.8300000000004</v>
      </c>
      <c r="D21" s="67">
        <f t="shared" si="0"/>
        <v>4.6977833877511151E-2</v>
      </c>
      <c r="F21" s="25">
        <v>609.83899999999994</v>
      </c>
      <c r="G21" s="186">
        <v>656.08499999999992</v>
      </c>
      <c r="H21" s="67">
        <f t="shared" si="1"/>
        <v>7.5833129727682205E-2</v>
      </c>
      <c r="J21" s="40">
        <f t="shared" si="2"/>
        <v>2.8404635369846805</v>
      </c>
      <c r="K21" s="199">
        <f t="shared" si="3"/>
        <v>2.9187483039197799</v>
      </c>
      <c r="L21" s="67">
        <f t="shared" si="4"/>
        <v>2.7560560421135822E-2</v>
      </c>
    </row>
    <row r="22" spans="1:12" ht="20.100000000000001" customHeight="1" x14ac:dyDescent="0.25">
      <c r="A22" s="14" t="s">
        <v>171</v>
      </c>
      <c r="B22" s="25">
        <v>5023.1100000000006</v>
      </c>
      <c r="C22" s="186">
        <v>2583.2800000000002</v>
      </c>
      <c r="D22" s="67">
        <f t="shared" si="0"/>
        <v>-0.48572099754932702</v>
      </c>
      <c r="F22" s="25">
        <v>1732.9300000000003</v>
      </c>
      <c r="G22" s="186">
        <v>615.46199999999999</v>
      </c>
      <c r="H22" s="67">
        <f t="shared" si="1"/>
        <v>-0.64484312695838841</v>
      </c>
      <c r="J22" s="40">
        <f t="shared" si="2"/>
        <v>3.4499144952031715</v>
      </c>
      <c r="K22" s="199">
        <f t="shared" si="3"/>
        <v>2.3824827351274349</v>
      </c>
      <c r="L22" s="67">
        <f t="shared" si="4"/>
        <v>-0.30940817853889263</v>
      </c>
    </row>
    <row r="23" spans="1:12" ht="20.100000000000001" customHeight="1" x14ac:dyDescent="0.25">
      <c r="A23" s="14" t="s">
        <v>181</v>
      </c>
      <c r="B23" s="25">
        <v>1657.9099999999999</v>
      </c>
      <c r="C23" s="186">
        <v>1463.5900000000001</v>
      </c>
      <c r="D23" s="67">
        <f t="shared" si="0"/>
        <v>-0.11720780983286169</v>
      </c>
      <c r="F23" s="25">
        <v>439.13200000000006</v>
      </c>
      <c r="G23" s="186">
        <v>408.13099999999997</v>
      </c>
      <c r="H23" s="67">
        <f t="shared" si="1"/>
        <v>-7.0596085004053649E-2</v>
      </c>
      <c r="J23" s="40">
        <f t="shared" si="2"/>
        <v>2.6487083134790197</v>
      </c>
      <c r="K23" s="199">
        <f t="shared" si="3"/>
        <v>2.7885610041063407</v>
      </c>
      <c r="L23" s="67">
        <f t="shared" si="4"/>
        <v>5.280033664546005E-2</v>
      </c>
    </row>
    <row r="24" spans="1:12" ht="20.100000000000001" customHeight="1" x14ac:dyDescent="0.25">
      <c r="A24" s="14" t="s">
        <v>196</v>
      </c>
      <c r="B24" s="25">
        <v>612.43000000000006</v>
      </c>
      <c r="C24" s="186">
        <v>1494.37</v>
      </c>
      <c r="D24" s="67">
        <f t="shared" si="0"/>
        <v>1.4400666198585956</v>
      </c>
      <c r="F24" s="25">
        <v>171.19</v>
      </c>
      <c r="G24" s="186">
        <v>404.99400000000003</v>
      </c>
      <c r="H24" s="67">
        <f t="shared" si="1"/>
        <v>1.3657573456393484</v>
      </c>
      <c r="J24" s="40">
        <f t="shared" si="2"/>
        <v>2.7952582335940428</v>
      </c>
      <c r="K24" s="199">
        <f t="shared" si="3"/>
        <v>2.7101320288817368</v>
      </c>
      <c r="L24" s="67">
        <f t="shared" si="4"/>
        <v>-3.0453789095132657E-2</v>
      </c>
    </row>
    <row r="25" spans="1:12" ht="20.100000000000001" customHeight="1" x14ac:dyDescent="0.25">
      <c r="A25" s="14" t="s">
        <v>172</v>
      </c>
      <c r="B25" s="25">
        <v>1332.9399999999998</v>
      </c>
      <c r="C25" s="186">
        <v>1348</v>
      </c>
      <c r="D25" s="67">
        <f t="shared" si="0"/>
        <v>1.1298333008237561E-2</v>
      </c>
      <c r="F25" s="25">
        <v>362.23599999999993</v>
      </c>
      <c r="G25" s="186">
        <v>394.72399999999993</v>
      </c>
      <c r="H25" s="67">
        <f t="shared" si="1"/>
        <v>8.9687386123963403E-2</v>
      </c>
      <c r="J25" s="40">
        <f t="shared" si="2"/>
        <v>2.7175716836466757</v>
      </c>
      <c r="K25" s="199">
        <f t="shared" si="3"/>
        <v>2.9282195845697325</v>
      </c>
      <c r="L25" s="67">
        <f t="shared" ref="L25:L29" si="5">(K25-J25)/J25</f>
        <v>7.7513282240412165E-2</v>
      </c>
    </row>
    <row r="26" spans="1:12" ht="20.100000000000001" customHeight="1" x14ac:dyDescent="0.25">
      <c r="A26" s="14" t="s">
        <v>174</v>
      </c>
      <c r="B26" s="25">
        <v>948.5100000000001</v>
      </c>
      <c r="C26" s="186">
        <v>934.57</v>
      </c>
      <c r="D26" s="67">
        <f t="shared" si="0"/>
        <v>-1.4696734878915407E-2</v>
      </c>
      <c r="F26" s="25">
        <v>341.63799999999998</v>
      </c>
      <c r="G26" s="186">
        <v>289.03299999999996</v>
      </c>
      <c r="H26" s="67">
        <f t="shared" si="1"/>
        <v>-0.15397877285313702</v>
      </c>
      <c r="J26" s="40">
        <f t="shared" si="2"/>
        <v>3.6018386732875767</v>
      </c>
      <c r="K26" s="199">
        <f t="shared" si="3"/>
        <v>3.0926843361117937</v>
      </c>
      <c r="L26" s="67">
        <f t="shared" si="5"/>
        <v>-0.14135956197923005</v>
      </c>
    </row>
    <row r="27" spans="1:12" ht="20.100000000000001" customHeight="1" x14ac:dyDescent="0.25">
      <c r="A27" s="14" t="s">
        <v>195</v>
      </c>
      <c r="B27" s="25">
        <v>970.61</v>
      </c>
      <c r="C27" s="186">
        <v>1168.23</v>
      </c>
      <c r="D27" s="67">
        <f t="shared" si="0"/>
        <v>0.20360391918484252</v>
      </c>
      <c r="F27" s="25">
        <v>218.28200000000001</v>
      </c>
      <c r="G27" s="186">
        <v>251.75600000000003</v>
      </c>
      <c r="H27" s="67">
        <f t="shared" si="1"/>
        <v>0.15335208583392132</v>
      </c>
      <c r="J27" s="40">
        <f t="shared" si="2"/>
        <v>2.2489156303767737</v>
      </c>
      <c r="K27" s="199">
        <f t="shared" si="3"/>
        <v>2.155020843498284</v>
      </c>
      <c r="L27" s="67">
        <f t="shared" si="5"/>
        <v>-4.1751138019685913E-2</v>
      </c>
    </row>
    <row r="28" spans="1:12" ht="20.100000000000001" customHeight="1" x14ac:dyDescent="0.25">
      <c r="A28" s="14" t="s">
        <v>201</v>
      </c>
      <c r="B28" s="25">
        <v>345.97</v>
      </c>
      <c r="C28" s="186">
        <v>731.5</v>
      </c>
      <c r="D28" s="67">
        <f t="shared" si="0"/>
        <v>1.1143451744370898</v>
      </c>
      <c r="F28" s="25">
        <v>93.565000000000012</v>
      </c>
      <c r="G28" s="186">
        <v>210.87800000000001</v>
      </c>
      <c r="H28" s="67">
        <f t="shared" si="1"/>
        <v>1.2538128573718803</v>
      </c>
      <c r="J28" s="40">
        <f t="shared" si="2"/>
        <v>2.7044252391825885</v>
      </c>
      <c r="K28" s="199">
        <f t="shared" si="3"/>
        <v>2.8828161312371843</v>
      </c>
      <c r="L28" s="67">
        <f t="shared" si="5"/>
        <v>6.5962589562473681E-2</v>
      </c>
    </row>
    <row r="29" spans="1:12" ht="20.100000000000001" customHeight="1" x14ac:dyDescent="0.25">
      <c r="A29" s="14" t="s">
        <v>178</v>
      </c>
      <c r="B29" s="25">
        <v>1311.63</v>
      </c>
      <c r="C29" s="186">
        <v>1184.05</v>
      </c>
      <c r="D29" s="67">
        <f t="shared" si="0"/>
        <v>-9.7268284500964558E-2</v>
      </c>
      <c r="F29" s="25">
        <v>224.68700000000001</v>
      </c>
      <c r="G29" s="186">
        <v>209.73499999999999</v>
      </c>
      <c r="H29" s="67">
        <f t="shared" si="1"/>
        <v>-6.6545906082684028E-2</v>
      </c>
      <c r="J29" s="40">
        <f t="shared" si="2"/>
        <v>1.7130364508283584</v>
      </c>
      <c r="K29" s="199">
        <f t="shared" si="3"/>
        <v>1.7713356699463703</v>
      </c>
      <c r="L29" s="67">
        <f t="shared" si="5"/>
        <v>3.4032678691583343E-2</v>
      </c>
    </row>
    <row r="30" spans="1:12" ht="20.100000000000001" customHeight="1" x14ac:dyDescent="0.25">
      <c r="A30" s="14" t="s">
        <v>183</v>
      </c>
      <c r="B30" s="25">
        <v>381.08000000000004</v>
      </c>
      <c r="C30" s="186">
        <v>576.45999999999992</v>
      </c>
      <c r="D30" s="67">
        <f t="shared" si="0"/>
        <v>0.51270074525034082</v>
      </c>
      <c r="F30" s="25">
        <v>160.15000000000003</v>
      </c>
      <c r="G30" s="186">
        <v>206.41399999999999</v>
      </c>
      <c r="H30" s="67">
        <f t="shared" si="1"/>
        <v>0.28887917577271272</v>
      </c>
      <c r="J30" s="40">
        <f t="shared" si="2"/>
        <v>4.2025296525663904</v>
      </c>
      <c r="K30" s="199">
        <f t="shared" si="3"/>
        <v>3.5807167886757107</v>
      </c>
      <c r="L30" s="67">
        <f t="shared" ref="L30" si="6">(K30-J30)/J30</f>
        <v>-0.14796156489007817</v>
      </c>
    </row>
    <row r="31" spans="1:12" ht="20.100000000000001" customHeight="1" x14ac:dyDescent="0.25">
      <c r="A31" s="14" t="s">
        <v>175</v>
      </c>
      <c r="B31" s="25">
        <v>725.96</v>
      </c>
      <c r="C31" s="186">
        <v>631.12</v>
      </c>
      <c r="D31" s="67">
        <f t="shared" si="0"/>
        <v>-0.13064080665601413</v>
      </c>
      <c r="F31" s="25">
        <v>186.34800000000004</v>
      </c>
      <c r="G31" s="186">
        <v>176.24499999999998</v>
      </c>
      <c r="H31" s="67">
        <f t="shared" si="1"/>
        <v>-5.4215768347393389E-2</v>
      </c>
      <c r="J31" s="40">
        <f t="shared" si="2"/>
        <v>2.5669182875089542</v>
      </c>
      <c r="K31" s="199">
        <f t="shared" si="3"/>
        <v>2.7925751045759917</v>
      </c>
      <c r="L31" s="67">
        <f t="shared" ref="L31:L32" si="7">(K31-J31)/J31</f>
        <v>8.7909622275520238E-2</v>
      </c>
    </row>
    <row r="32" spans="1:12" ht="20.100000000000001" customHeight="1" thickBot="1" x14ac:dyDescent="0.3">
      <c r="A32" s="14" t="s">
        <v>17</v>
      </c>
      <c r="B32" s="25">
        <f>B33-SUM(B7:B31)</f>
        <v>8042.1199999999953</v>
      </c>
      <c r="C32" s="186">
        <f>C33-SUM(C7:C31)</f>
        <v>7504.2999999999302</v>
      </c>
      <c r="D32" s="67">
        <f t="shared" si="0"/>
        <v>-6.6875401013671204E-2</v>
      </c>
      <c r="F32" s="25">
        <f>F33-SUM(F7:F31)</f>
        <v>2030.7380000000121</v>
      </c>
      <c r="G32" s="186">
        <f>G33-SUM(G7:G31)</f>
        <v>1885.6610000000146</v>
      </c>
      <c r="H32" s="67">
        <f t="shared" si="1"/>
        <v>-7.1440530486944473E-2</v>
      </c>
      <c r="J32" s="40">
        <f t="shared" si="2"/>
        <v>2.5251277026455874</v>
      </c>
      <c r="K32" s="199">
        <f t="shared" si="3"/>
        <v>2.5127740095678908</v>
      </c>
      <c r="L32" s="67">
        <f t="shared" si="7"/>
        <v>-4.8923042841570374E-3</v>
      </c>
    </row>
    <row r="33" spans="1:12" ht="26.25" customHeight="1" thickBot="1" x14ac:dyDescent="0.3">
      <c r="A33" s="18" t="s">
        <v>18</v>
      </c>
      <c r="B33" s="23">
        <v>139440.49</v>
      </c>
      <c r="C33" s="191">
        <v>154393.47999999989</v>
      </c>
      <c r="D33" s="72">
        <f t="shared" si="0"/>
        <v>0.10723563865846931</v>
      </c>
      <c r="E33" s="2"/>
      <c r="F33" s="23">
        <v>36018.583000000013</v>
      </c>
      <c r="G33" s="191">
        <v>38911.369000000013</v>
      </c>
      <c r="H33" s="72">
        <f t="shared" si="1"/>
        <v>8.0313709176177167E-2</v>
      </c>
      <c r="J33" s="35">
        <f t="shared" si="2"/>
        <v>2.5830792046126643</v>
      </c>
      <c r="K33" s="192">
        <f t="shared" si="3"/>
        <v>2.5202728120384381</v>
      </c>
      <c r="L33" s="72">
        <f t="shared" si="4"/>
        <v>-2.4314543844443998E-2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H5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170</v>
      </c>
      <c r="B39" s="46">
        <v>11088.119999999999</v>
      </c>
      <c r="C39" s="193">
        <v>13191</v>
      </c>
      <c r="D39" s="67">
        <f t="shared" ref="D39:D56" si="8">(C39-B39)/B39</f>
        <v>0.18965162714689246</v>
      </c>
      <c r="F39" s="46">
        <v>2611.0879999999997</v>
      </c>
      <c r="G39" s="193">
        <v>3167.0509999999999</v>
      </c>
      <c r="H39" s="67">
        <f t="shared" ref="H39:H56" si="9">(G39-F39)/F39</f>
        <v>0.2129238846028936</v>
      </c>
      <c r="J39" s="40">
        <f t="shared" ref="J39:J56" si="10">(F39/B39)*10</f>
        <v>2.3548518594676104</v>
      </c>
      <c r="K39" s="198">
        <f t="shared" ref="K39:K56" si="11">(G39/C39)*10</f>
        <v>2.4009180501857328</v>
      </c>
      <c r="L39" s="76">
        <f t="shared" si="4"/>
        <v>1.9562245723829558E-2</v>
      </c>
    </row>
    <row r="40" spans="1:12" ht="20.100000000000001" customHeight="1" x14ac:dyDescent="0.25">
      <c r="A40" s="45" t="s">
        <v>169</v>
      </c>
      <c r="B40" s="25">
        <v>10798.24</v>
      </c>
      <c r="C40" s="186">
        <v>11764.539999999999</v>
      </c>
      <c r="D40" s="67">
        <f t="shared" si="8"/>
        <v>8.9486805257152954E-2</v>
      </c>
      <c r="F40" s="25">
        <v>2603.9979999999996</v>
      </c>
      <c r="G40" s="186">
        <v>2826.1840000000002</v>
      </c>
      <c r="H40" s="67">
        <f t="shared" si="9"/>
        <v>8.5324950326382987E-2</v>
      </c>
      <c r="J40" s="40">
        <f t="shared" si="10"/>
        <v>2.411502244810265</v>
      </c>
      <c r="K40" s="199">
        <f t="shared" si="11"/>
        <v>2.4022902722928396</v>
      </c>
      <c r="L40" s="67">
        <f t="shared" si="4"/>
        <v>-3.8200140751476382E-3</v>
      </c>
    </row>
    <row r="41" spans="1:12" ht="20.100000000000001" customHeight="1" x14ac:dyDescent="0.25">
      <c r="A41" s="45" t="s">
        <v>163</v>
      </c>
      <c r="B41" s="25">
        <v>3851.4</v>
      </c>
      <c r="C41" s="186">
        <v>4089.0899999999992</v>
      </c>
      <c r="D41" s="67">
        <f t="shared" si="8"/>
        <v>6.1715220439320546E-2</v>
      </c>
      <c r="F41" s="25">
        <v>1025.0419999999999</v>
      </c>
      <c r="G41" s="186">
        <v>1214.1289999999999</v>
      </c>
      <c r="H41" s="67">
        <f t="shared" si="9"/>
        <v>0.1844675632803339</v>
      </c>
      <c r="J41" s="40">
        <f t="shared" si="10"/>
        <v>2.6614789427221268</v>
      </c>
      <c r="K41" s="199">
        <f t="shared" si="11"/>
        <v>2.9691911892377036</v>
      </c>
      <c r="L41" s="67">
        <f t="shared" si="4"/>
        <v>0.11561701337409518</v>
      </c>
    </row>
    <row r="42" spans="1:12" ht="20.100000000000001" customHeight="1" x14ac:dyDescent="0.25">
      <c r="A42" s="45" t="s">
        <v>160</v>
      </c>
      <c r="B42" s="25">
        <v>7066.4000000000015</v>
      </c>
      <c r="C42" s="186">
        <v>6214.09</v>
      </c>
      <c r="D42" s="67">
        <f t="shared" si="8"/>
        <v>-0.12061445714932655</v>
      </c>
      <c r="F42" s="25">
        <v>1263.4819999999997</v>
      </c>
      <c r="G42" s="186">
        <v>1157.6459999999997</v>
      </c>
      <c r="H42" s="67">
        <f t="shared" si="9"/>
        <v>-8.3765340543039024E-2</v>
      </c>
      <c r="J42" s="40">
        <f t="shared" si="10"/>
        <v>1.7880136986301363</v>
      </c>
      <c r="K42" s="199">
        <f t="shared" si="11"/>
        <v>1.8629372925078325</v>
      </c>
      <c r="L42" s="67">
        <f t="shared" si="4"/>
        <v>4.1903254955539745E-2</v>
      </c>
    </row>
    <row r="43" spans="1:12" ht="20.100000000000001" customHeight="1" x14ac:dyDescent="0.25">
      <c r="A43" s="45" t="s">
        <v>166</v>
      </c>
      <c r="B43" s="25">
        <v>3754.22</v>
      </c>
      <c r="C43" s="186">
        <v>3792.8</v>
      </c>
      <c r="D43" s="67">
        <f t="shared" si="8"/>
        <v>1.0276435584489024E-2</v>
      </c>
      <c r="F43" s="25">
        <v>1072.367</v>
      </c>
      <c r="G43" s="186">
        <v>1144.3409999999999</v>
      </c>
      <c r="H43" s="67">
        <f t="shared" si="9"/>
        <v>6.7116947835955357E-2</v>
      </c>
      <c r="J43" s="40">
        <f t="shared" si="10"/>
        <v>2.8564308964312164</v>
      </c>
      <c r="K43" s="199">
        <f t="shared" si="11"/>
        <v>3.017140371229698</v>
      </c>
      <c r="L43" s="67">
        <f t="shared" ref="L43:L54" si="12">(K43-J43)/J43</f>
        <v>5.6262335979935567E-2</v>
      </c>
    </row>
    <row r="44" spans="1:12" ht="20.100000000000001" customHeight="1" x14ac:dyDescent="0.25">
      <c r="A44" s="45" t="s">
        <v>165</v>
      </c>
      <c r="B44" s="25">
        <v>2201.7800000000002</v>
      </c>
      <c r="C44" s="186">
        <v>3431.06</v>
      </c>
      <c r="D44" s="67">
        <f t="shared" si="8"/>
        <v>0.55831191127178903</v>
      </c>
      <c r="F44" s="25">
        <v>543.86500000000001</v>
      </c>
      <c r="G44" s="186">
        <v>929.49400000000003</v>
      </c>
      <c r="H44" s="67">
        <f t="shared" si="9"/>
        <v>0.70905279802892263</v>
      </c>
      <c r="J44" s="40">
        <f t="shared" si="10"/>
        <v>2.4701150887009597</v>
      </c>
      <c r="K44" s="199">
        <f t="shared" si="11"/>
        <v>2.7090578421828826</v>
      </c>
      <c r="L44" s="67">
        <f t="shared" si="12"/>
        <v>9.6733449617355069E-2</v>
      </c>
    </row>
    <row r="45" spans="1:12" ht="20.100000000000001" customHeight="1" x14ac:dyDescent="0.25">
      <c r="A45" s="45" t="s">
        <v>177</v>
      </c>
      <c r="B45" s="25">
        <v>2146.9700000000003</v>
      </c>
      <c r="C45" s="186">
        <v>2247.8300000000004</v>
      </c>
      <c r="D45" s="67">
        <f t="shared" si="8"/>
        <v>4.6977833877511151E-2</v>
      </c>
      <c r="F45" s="25">
        <v>609.83899999999994</v>
      </c>
      <c r="G45" s="186">
        <v>656.08499999999992</v>
      </c>
      <c r="H45" s="67">
        <f t="shared" si="9"/>
        <v>7.5833129727682205E-2</v>
      </c>
      <c r="J45" s="40">
        <f t="shared" si="10"/>
        <v>2.8404635369846805</v>
      </c>
      <c r="K45" s="199">
        <f t="shared" si="11"/>
        <v>2.9187483039197799</v>
      </c>
      <c r="L45" s="67">
        <f t="shared" si="12"/>
        <v>2.7560560421135822E-2</v>
      </c>
    </row>
    <row r="46" spans="1:12" ht="20.100000000000001" customHeight="1" x14ac:dyDescent="0.25">
      <c r="A46" s="45" t="s">
        <v>172</v>
      </c>
      <c r="B46" s="25">
        <v>1332.9399999999998</v>
      </c>
      <c r="C46" s="186">
        <v>1348</v>
      </c>
      <c r="D46" s="67">
        <f t="shared" si="8"/>
        <v>1.1298333008237561E-2</v>
      </c>
      <c r="F46" s="25">
        <v>362.23599999999993</v>
      </c>
      <c r="G46" s="186">
        <v>394.72399999999993</v>
      </c>
      <c r="H46" s="67">
        <f t="shared" si="9"/>
        <v>8.9687386123963403E-2</v>
      </c>
      <c r="J46" s="40">
        <f t="shared" si="10"/>
        <v>2.7175716836466757</v>
      </c>
      <c r="K46" s="199">
        <f t="shared" si="11"/>
        <v>2.9282195845697325</v>
      </c>
      <c r="L46" s="67">
        <f t="shared" si="12"/>
        <v>7.7513282240412165E-2</v>
      </c>
    </row>
    <row r="47" spans="1:12" ht="20.100000000000001" customHeight="1" x14ac:dyDescent="0.25">
      <c r="A47" s="45" t="s">
        <v>174</v>
      </c>
      <c r="B47" s="25">
        <v>948.5100000000001</v>
      </c>
      <c r="C47" s="186">
        <v>934.57</v>
      </c>
      <c r="D47" s="67">
        <f t="shared" si="8"/>
        <v>-1.4696734878915407E-2</v>
      </c>
      <c r="F47" s="25">
        <v>341.63799999999998</v>
      </c>
      <c r="G47" s="186">
        <v>289.03299999999996</v>
      </c>
      <c r="H47" s="67">
        <f t="shared" si="9"/>
        <v>-0.15397877285313702</v>
      </c>
      <c r="J47" s="40">
        <f t="shared" si="10"/>
        <v>3.6018386732875767</v>
      </c>
      <c r="K47" s="199">
        <f t="shared" si="11"/>
        <v>3.0926843361117937</v>
      </c>
      <c r="L47" s="67">
        <f t="shared" si="12"/>
        <v>-0.14135956197923005</v>
      </c>
    </row>
    <row r="48" spans="1:12" ht="20.100000000000001" customHeight="1" x14ac:dyDescent="0.25">
      <c r="A48" s="45" t="s">
        <v>175</v>
      </c>
      <c r="B48" s="25">
        <v>725.96</v>
      </c>
      <c r="C48" s="186">
        <v>631.12</v>
      </c>
      <c r="D48" s="67">
        <f t="shared" si="8"/>
        <v>-0.13064080665601413</v>
      </c>
      <c r="F48" s="25">
        <v>186.34800000000004</v>
      </c>
      <c r="G48" s="186">
        <v>176.24499999999998</v>
      </c>
      <c r="H48" s="67">
        <f t="shared" si="9"/>
        <v>-5.4215768347393389E-2</v>
      </c>
      <c r="J48" s="40">
        <f t="shared" si="10"/>
        <v>2.5669182875089542</v>
      </c>
      <c r="K48" s="199">
        <f t="shared" si="11"/>
        <v>2.7925751045759917</v>
      </c>
      <c r="L48" s="67">
        <f t="shared" si="12"/>
        <v>8.7909622275520238E-2</v>
      </c>
    </row>
    <row r="49" spans="1:12" ht="20.100000000000001" customHeight="1" x14ac:dyDescent="0.25">
      <c r="A49" s="45" t="s">
        <v>184</v>
      </c>
      <c r="B49" s="25">
        <v>342.06999999999994</v>
      </c>
      <c r="C49" s="186">
        <v>447.90000000000003</v>
      </c>
      <c r="D49" s="67">
        <f t="shared" si="8"/>
        <v>0.30938112082322367</v>
      </c>
      <c r="F49" s="25">
        <v>87.332000000000008</v>
      </c>
      <c r="G49" s="186">
        <v>129.16199999999998</v>
      </c>
      <c r="H49" s="67">
        <f t="shared" si="9"/>
        <v>0.4789767782714236</v>
      </c>
      <c r="J49" s="40">
        <f t="shared" si="10"/>
        <v>2.553044698453534</v>
      </c>
      <c r="K49" s="199">
        <f t="shared" si="11"/>
        <v>2.8837240455458799</v>
      </c>
      <c r="L49" s="67">
        <f t="shared" ref="L49" si="13">(K49-J49)/J49</f>
        <v>0.12952352432084313</v>
      </c>
    </row>
    <row r="50" spans="1:12" ht="20.100000000000001" customHeight="1" x14ac:dyDescent="0.25">
      <c r="A50" s="45" t="s">
        <v>185</v>
      </c>
      <c r="B50" s="25">
        <v>117.61</v>
      </c>
      <c r="C50" s="186">
        <v>381.11999999999995</v>
      </c>
      <c r="D50" s="67">
        <f t="shared" si="8"/>
        <v>2.2405407703426574</v>
      </c>
      <c r="F50" s="25">
        <v>25.998000000000001</v>
      </c>
      <c r="G50" s="186">
        <v>74.954999999999998</v>
      </c>
      <c r="H50" s="67">
        <f t="shared" si="9"/>
        <v>1.8831063927994458</v>
      </c>
      <c r="J50" s="40">
        <f t="shared" si="10"/>
        <v>2.2105263157894739</v>
      </c>
      <c r="K50" s="199">
        <f t="shared" si="11"/>
        <v>1.9667034005037787</v>
      </c>
      <c r="L50" s="67">
        <f t="shared" si="12"/>
        <v>-0.11030084262924307</v>
      </c>
    </row>
    <row r="51" spans="1:12" ht="20.100000000000001" customHeight="1" x14ac:dyDescent="0.25">
      <c r="A51" s="45" t="s">
        <v>188</v>
      </c>
      <c r="B51" s="25">
        <v>404.75</v>
      </c>
      <c r="C51" s="186">
        <v>236.48000000000002</v>
      </c>
      <c r="D51" s="67">
        <f t="shared" si="8"/>
        <v>-0.41573810994441007</v>
      </c>
      <c r="F51" s="25">
        <v>106.824</v>
      </c>
      <c r="G51" s="186">
        <v>67.605999999999995</v>
      </c>
      <c r="H51" s="67">
        <f t="shared" si="9"/>
        <v>-0.36712723732494573</v>
      </c>
      <c r="J51" s="40">
        <f t="shared" si="10"/>
        <v>2.6392588017294627</v>
      </c>
      <c r="K51" s="199">
        <f t="shared" si="11"/>
        <v>2.8588464140730712</v>
      </c>
      <c r="L51" s="67">
        <f t="shared" si="12"/>
        <v>8.3200484999696248E-2</v>
      </c>
    </row>
    <row r="52" spans="1:12" ht="20.100000000000001" customHeight="1" x14ac:dyDescent="0.25">
      <c r="A52" s="45" t="s">
        <v>189</v>
      </c>
      <c r="B52" s="25">
        <v>1427.5700000000002</v>
      </c>
      <c r="C52" s="186">
        <v>173.81</v>
      </c>
      <c r="D52" s="67">
        <f t="shared" si="8"/>
        <v>-0.87824765160377427</v>
      </c>
      <c r="F52" s="25">
        <v>312.73700000000002</v>
      </c>
      <c r="G52" s="186">
        <v>49.378</v>
      </c>
      <c r="H52" s="67">
        <f t="shared" si="9"/>
        <v>-0.84211014366704295</v>
      </c>
      <c r="J52" s="40">
        <f t="shared" si="10"/>
        <v>2.1906946769685547</v>
      </c>
      <c r="K52" s="199">
        <f t="shared" si="11"/>
        <v>2.8409182440596052</v>
      </c>
      <c r="L52" s="67">
        <f t="shared" si="12"/>
        <v>0.29681158854634121</v>
      </c>
    </row>
    <row r="53" spans="1:12" ht="20.100000000000001" customHeight="1" x14ac:dyDescent="0.25">
      <c r="A53" s="45" t="s">
        <v>191</v>
      </c>
      <c r="B53" s="25">
        <v>110.04</v>
      </c>
      <c r="C53" s="186">
        <v>64.87</v>
      </c>
      <c r="D53" s="67">
        <f t="shared" si="8"/>
        <v>-0.41048709560159941</v>
      </c>
      <c r="F53" s="25">
        <v>30.628</v>
      </c>
      <c r="G53" s="186">
        <v>18.675000000000001</v>
      </c>
      <c r="H53" s="67">
        <f t="shared" si="9"/>
        <v>-0.39026381089199425</v>
      </c>
      <c r="J53" s="40">
        <f t="shared" si="10"/>
        <v>2.7833515085423484</v>
      </c>
      <c r="K53" s="199">
        <f t="shared" si="11"/>
        <v>2.878834592261446</v>
      </c>
      <c r="L53" s="67">
        <f t="shared" si="12"/>
        <v>3.4305075527130413E-2</v>
      </c>
    </row>
    <row r="54" spans="1:12" ht="20.100000000000001" customHeight="1" x14ac:dyDescent="0.25">
      <c r="A54" s="45" t="s">
        <v>194</v>
      </c>
      <c r="B54" s="25">
        <v>141.24</v>
      </c>
      <c r="C54" s="186">
        <v>91.99</v>
      </c>
      <c r="D54" s="67">
        <f t="shared" si="8"/>
        <v>-0.34869725290286047</v>
      </c>
      <c r="F54" s="25">
        <v>27.322000000000003</v>
      </c>
      <c r="G54" s="186">
        <v>16.939</v>
      </c>
      <c r="H54" s="67">
        <f t="shared" si="9"/>
        <v>-0.38002342434668041</v>
      </c>
      <c r="J54" s="40">
        <f t="shared" si="10"/>
        <v>1.9344378363069952</v>
      </c>
      <c r="K54" s="199">
        <f t="shared" si="11"/>
        <v>1.8413958038917275</v>
      </c>
      <c r="L54" s="67">
        <f t="shared" si="12"/>
        <v>-4.8097711215622584E-2</v>
      </c>
    </row>
    <row r="55" spans="1:12" ht="20.100000000000001" customHeight="1" x14ac:dyDescent="0.25">
      <c r="A55" s="45" t="s">
        <v>190</v>
      </c>
      <c r="B55" s="25">
        <v>66.84</v>
      </c>
      <c r="C55" s="186">
        <v>24.779999999999998</v>
      </c>
      <c r="D55" s="67">
        <f t="shared" si="8"/>
        <v>-0.62926391382405744</v>
      </c>
      <c r="F55" s="25">
        <v>20.396999999999998</v>
      </c>
      <c r="G55" s="186">
        <v>12.771000000000001</v>
      </c>
      <c r="H55" s="67">
        <f t="shared" si="9"/>
        <v>-0.37387851154581547</v>
      </c>
      <c r="J55" s="40">
        <f t="shared" si="10"/>
        <v>3.0516157989228003</v>
      </c>
      <c r="K55" s="199">
        <f t="shared" si="11"/>
        <v>5.1537530266343836</v>
      </c>
      <c r="L55" s="67">
        <f t="shared" ref="L55:L56" si="14">(K55-J55)/J55</f>
        <v>0.68886038290063367</v>
      </c>
    </row>
    <row r="56" spans="1:12" ht="20.100000000000001" customHeight="1" x14ac:dyDescent="0.25">
      <c r="A56" s="45" t="s">
        <v>187</v>
      </c>
      <c r="B56" s="25">
        <v>26.900000000000002</v>
      </c>
      <c r="C56" s="186">
        <v>17.399999999999999</v>
      </c>
      <c r="D56" s="67">
        <f t="shared" si="8"/>
        <v>-0.35315985130111532</v>
      </c>
      <c r="F56" s="25">
        <v>9.3339999999999996</v>
      </c>
      <c r="G56" s="186">
        <v>8.9700000000000006</v>
      </c>
      <c r="H56" s="67">
        <f t="shared" si="9"/>
        <v>-3.8997214484679563E-2</v>
      </c>
      <c r="J56" s="40">
        <f t="shared" si="10"/>
        <v>3.4698884758364308</v>
      </c>
      <c r="K56" s="199">
        <f t="shared" si="11"/>
        <v>5.1551724137931041</v>
      </c>
      <c r="L56" s="67">
        <f t="shared" si="14"/>
        <v>0.4856882143886278</v>
      </c>
    </row>
    <row r="57" spans="1:12" ht="20.100000000000001" customHeight="1" x14ac:dyDescent="0.25">
      <c r="A57" s="45" t="s">
        <v>186</v>
      </c>
      <c r="B57" s="25"/>
      <c r="C57" s="186">
        <v>14.94</v>
      </c>
      <c r="D57" s="67"/>
      <c r="F57" s="25"/>
      <c r="G57" s="186">
        <v>4.8010000000000002</v>
      </c>
      <c r="H57" s="67"/>
      <c r="J57" s="40"/>
      <c r="K57" s="199"/>
      <c r="L57" s="67"/>
    </row>
    <row r="58" spans="1:12" ht="20.100000000000001" customHeight="1" x14ac:dyDescent="0.25">
      <c r="A58" s="45" t="s">
        <v>217</v>
      </c>
      <c r="B58" s="25">
        <v>0.18</v>
      </c>
      <c r="C58" s="186">
        <v>7.0600000000000005</v>
      </c>
      <c r="D58" s="67">
        <f>(C58-B58)/B58</f>
        <v>38.222222222222229</v>
      </c>
      <c r="F58" s="25">
        <v>6.0999999999999999E-2</v>
      </c>
      <c r="G58" s="186">
        <v>4.226</v>
      </c>
      <c r="H58" s="67">
        <f>(G58-F58)/F58</f>
        <v>68.278688524590166</v>
      </c>
      <c r="J58" s="40">
        <f>(F58/B58)*10</f>
        <v>3.3888888888888893</v>
      </c>
      <c r="K58" s="199">
        <f>(G58/C58)*10</f>
        <v>5.9858356940509916</v>
      </c>
      <c r="L58" s="67">
        <f t="shared" ref="L58:L61" si="15">(K58-J58)/J58</f>
        <v>0.76631217201504653</v>
      </c>
    </row>
    <row r="59" spans="1:12" ht="20.100000000000001" customHeight="1" x14ac:dyDescent="0.25">
      <c r="A59" s="45" t="s">
        <v>209</v>
      </c>
      <c r="B59" s="25">
        <v>1.1299999999999999</v>
      </c>
      <c r="C59" s="186">
        <v>12.93</v>
      </c>
      <c r="D59" s="67">
        <f>(C59-B59)/B59</f>
        <v>10.442477876106196</v>
      </c>
      <c r="F59" s="25">
        <v>0.433</v>
      </c>
      <c r="G59" s="186">
        <v>3.8729999999999998</v>
      </c>
      <c r="H59" s="67">
        <f>(G59-F59)/F59</f>
        <v>7.9445727482678983</v>
      </c>
      <c r="J59" s="40">
        <f>(F59/B59)*10</f>
        <v>3.8318584070796464</v>
      </c>
      <c r="K59" s="199">
        <f>(G59/C59)*10</f>
        <v>2.9953596287703017</v>
      </c>
      <c r="L59" s="67">
        <f t="shared" si="15"/>
        <v>-0.21830106685671119</v>
      </c>
    </row>
    <row r="60" spans="1:12" ht="20.100000000000001" customHeight="1" x14ac:dyDescent="0.25">
      <c r="A60" s="45" t="s">
        <v>218</v>
      </c>
      <c r="B60" s="25">
        <v>4.5</v>
      </c>
      <c r="C60" s="186">
        <v>2.2599999999999998</v>
      </c>
      <c r="D60" s="67">
        <f>(C60-B60)/B60</f>
        <v>-0.49777777777777782</v>
      </c>
      <c r="F60" s="25">
        <v>0.88400000000000001</v>
      </c>
      <c r="G60" s="186">
        <v>0.87</v>
      </c>
      <c r="H60" s="67">
        <f>(G60-F60)/F60</f>
        <v>-1.5837104072398203E-2</v>
      </c>
      <c r="J60" s="40">
        <f>(F60/B60)*10</f>
        <v>1.9644444444444444</v>
      </c>
      <c r="K60" s="199"/>
      <c r="L60" s="67">
        <f t="shared" si="15"/>
        <v>-1</v>
      </c>
    </row>
    <row r="61" spans="1:12" ht="20.100000000000001" customHeight="1" thickBot="1" x14ac:dyDescent="0.3">
      <c r="A61" s="14" t="s">
        <v>17</v>
      </c>
      <c r="B61" s="25">
        <f>B62-SUM(B39:B60)</f>
        <v>26.72999999998865</v>
      </c>
      <c r="C61" s="186">
        <f>C62-SUM(C39:C60)</f>
        <v>2.5400000000008731</v>
      </c>
      <c r="D61" s="67">
        <f>(C61-B61)/B61</f>
        <v>-0.90497568275338747</v>
      </c>
      <c r="F61" s="25">
        <f>F62-SUM(F39:F60)</f>
        <v>8.1339999999981956</v>
      </c>
      <c r="G61" s="186">
        <f>G62-SUM(G39:G60)</f>
        <v>1.3799999999955617</v>
      </c>
      <c r="H61" s="67">
        <f>(G61-F61)/F61</f>
        <v>-0.83034177526483066</v>
      </c>
      <c r="J61" s="40">
        <f>(F61/B61)*10</f>
        <v>3.0430228208012156</v>
      </c>
      <c r="K61" s="199">
        <f>(G61/C61)*10</f>
        <v>5.4330708661223914</v>
      </c>
      <c r="L61" s="67">
        <f t="shared" si="15"/>
        <v>0.78541903431795035</v>
      </c>
    </row>
    <row r="62" spans="1:12" ht="26.25" customHeight="1" thickBot="1" x14ac:dyDescent="0.3">
      <c r="A62" s="18" t="s">
        <v>18</v>
      </c>
      <c r="B62" s="47">
        <v>46584.099999999991</v>
      </c>
      <c r="C62" s="197">
        <v>49122.180000000015</v>
      </c>
      <c r="D62" s="72">
        <f>(C62-B62)/B62</f>
        <v>5.4483826026477361E-2</v>
      </c>
      <c r="E62" s="2"/>
      <c r="F62" s="47">
        <v>11249.987000000001</v>
      </c>
      <c r="G62" s="197">
        <v>12348.537999999997</v>
      </c>
      <c r="H62" s="72">
        <f>(G62-F62)/F62</f>
        <v>9.7649090616726553E-2</v>
      </c>
      <c r="I62" s="2"/>
      <c r="J62" s="35">
        <f>(F62/B62)*10</f>
        <v>2.4149842972172917</v>
      </c>
      <c r="K62" s="192">
        <f>(G62/C62)*10</f>
        <v>2.5138416088211057</v>
      </c>
      <c r="L62" s="72">
        <f t="shared" si="4"/>
        <v>4.0934970764706063E-2</v>
      </c>
    </row>
    <row r="64" spans="1:12" ht="15.75" thickBot="1" x14ac:dyDescent="0.3"/>
    <row r="65" spans="1:12" x14ac:dyDescent="0.25">
      <c r="A65" s="413" t="s">
        <v>15</v>
      </c>
      <c r="B65" s="409" t="s">
        <v>1</v>
      </c>
      <c r="C65" s="402"/>
      <c r="D65" s="176" t="s">
        <v>0</v>
      </c>
      <c r="F65" s="416" t="s">
        <v>19</v>
      </c>
      <c r="G65" s="417"/>
      <c r="H65" s="176" t="s">
        <v>0</v>
      </c>
      <c r="J65" s="401" t="s">
        <v>22</v>
      </c>
      <c r="K65" s="402"/>
      <c r="L65" s="176" t="s">
        <v>0</v>
      </c>
    </row>
    <row r="66" spans="1:12" x14ac:dyDescent="0.25">
      <c r="A66" s="414"/>
      <c r="B66" s="410" t="str">
        <f>B5</f>
        <v>jan-mar</v>
      </c>
      <c r="C66" s="404"/>
      <c r="D66" s="177" t="str">
        <f>D37</f>
        <v>2021/2020</v>
      </c>
      <c r="F66" s="399" t="str">
        <f>B5</f>
        <v>jan-mar</v>
      </c>
      <c r="G66" s="404"/>
      <c r="H66" s="177" t="str">
        <f>H37</f>
        <v>2021/2020</v>
      </c>
      <c r="J66" s="399" t="str">
        <f>B5</f>
        <v>jan-mar</v>
      </c>
      <c r="K66" s="400"/>
      <c r="L66" s="177" t="str">
        <f>L37</f>
        <v>2021/2020</v>
      </c>
    </row>
    <row r="67" spans="1:12" ht="19.5" customHeight="1" thickBot="1" x14ac:dyDescent="0.3">
      <c r="A67" s="415"/>
      <c r="B67" s="120">
        <f>B6</f>
        <v>2020</v>
      </c>
      <c r="C67" s="180">
        <f>C6</f>
        <v>2021</v>
      </c>
      <c r="D67" s="178" t="s">
        <v>1</v>
      </c>
      <c r="F67" s="31">
        <f>B6</f>
        <v>2020</v>
      </c>
      <c r="G67" s="180">
        <f>C6</f>
        <v>2021</v>
      </c>
      <c r="H67" s="315">
        <v>1000</v>
      </c>
      <c r="J67" s="31">
        <f>B6</f>
        <v>2020</v>
      </c>
      <c r="K67" s="180">
        <f>C6</f>
        <v>2021</v>
      </c>
      <c r="L67" s="178"/>
    </row>
    <row r="68" spans="1:12" ht="20.100000000000001" customHeight="1" x14ac:dyDescent="0.25">
      <c r="A68" s="45" t="s">
        <v>162</v>
      </c>
      <c r="B68" s="46">
        <v>17325.849999999999</v>
      </c>
      <c r="C68" s="193">
        <v>23021.839999999997</v>
      </c>
      <c r="D68" s="76">
        <f t="shared" ref="D68:D96" si="16">(C68-B68)/B68</f>
        <v>0.3287567420934614</v>
      </c>
      <c r="F68" s="25">
        <v>4248.2070000000003</v>
      </c>
      <c r="G68" s="193">
        <v>5514.6269999999995</v>
      </c>
      <c r="H68" s="76">
        <f t="shared" ref="H68:H96" si="17">(G68-F68)/F68</f>
        <v>0.29810694252893022</v>
      </c>
      <c r="J68" s="49">
        <f t="shared" ref="J68:J96" si="18">(F68/B68)*10</f>
        <v>2.4519472349119962</v>
      </c>
      <c r="K68" s="195">
        <f t="shared" ref="K68:K96" si="19">(G68/C68)*10</f>
        <v>2.3953893346491855</v>
      </c>
      <c r="L68" s="76">
        <f t="shared" si="4"/>
        <v>-2.3066524212883664E-2</v>
      </c>
    </row>
    <row r="69" spans="1:12" ht="20.100000000000001" customHeight="1" x14ac:dyDescent="0.25">
      <c r="A69" s="45" t="s">
        <v>161</v>
      </c>
      <c r="B69" s="25">
        <v>25386.41</v>
      </c>
      <c r="C69" s="186">
        <v>22389.869999999995</v>
      </c>
      <c r="D69" s="67">
        <f t="shared" si="16"/>
        <v>-0.11803717028126484</v>
      </c>
      <c r="F69" s="25">
        <v>6406.6809999999996</v>
      </c>
      <c r="G69" s="186">
        <v>5425.1470000000008</v>
      </c>
      <c r="H69" s="67">
        <f t="shared" si="17"/>
        <v>-0.15320475609757983</v>
      </c>
      <c r="J69" s="48">
        <f t="shared" si="18"/>
        <v>2.5236656147915362</v>
      </c>
      <c r="K69" s="189">
        <f t="shared" si="19"/>
        <v>2.4230363999433684</v>
      </c>
      <c r="L69" s="67">
        <f t="shared" si="4"/>
        <v>-3.9874226703556413E-2</v>
      </c>
    </row>
    <row r="70" spans="1:12" ht="20.100000000000001" customHeight="1" x14ac:dyDescent="0.25">
      <c r="A70" s="45" t="s">
        <v>164</v>
      </c>
      <c r="B70" s="25">
        <v>8940.880000000001</v>
      </c>
      <c r="C70" s="186">
        <v>16892.990000000002</v>
      </c>
      <c r="D70" s="67">
        <f t="shared" si="16"/>
        <v>0.88941021465448589</v>
      </c>
      <c r="F70" s="25">
        <v>2230.5610000000001</v>
      </c>
      <c r="G70" s="186">
        <v>3985.4229999999998</v>
      </c>
      <c r="H70" s="67">
        <f t="shared" si="17"/>
        <v>0.78673571357160799</v>
      </c>
      <c r="J70" s="48">
        <f t="shared" si="18"/>
        <v>2.4947891035334329</v>
      </c>
      <c r="K70" s="189">
        <f t="shared" si="19"/>
        <v>2.359217048018142</v>
      </c>
      <c r="L70" s="67">
        <f t="shared" si="4"/>
        <v>-5.434209060929307E-2</v>
      </c>
    </row>
    <row r="71" spans="1:12" ht="20.100000000000001" customHeight="1" x14ac:dyDescent="0.25">
      <c r="A71" s="45" t="s">
        <v>167</v>
      </c>
      <c r="B71" s="25">
        <v>8369.32</v>
      </c>
      <c r="C71" s="186">
        <v>8484.880000000001</v>
      </c>
      <c r="D71" s="67">
        <f t="shared" si="16"/>
        <v>1.3807573375136967E-2</v>
      </c>
      <c r="F71" s="25">
        <v>2547.134</v>
      </c>
      <c r="G71" s="186">
        <v>2415.2090000000003</v>
      </c>
      <c r="H71" s="67">
        <f t="shared" si="17"/>
        <v>-5.1793505956105851E-2</v>
      </c>
      <c r="J71" s="48">
        <f t="shared" si="18"/>
        <v>3.0434181032628698</v>
      </c>
      <c r="K71" s="189">
        <f t="shared" si="19"/>
        <v>2.8464857487672193</v>
      </c>
      <c r="L71" s="67">
        <f t="shared" si="4"/>
        <v>-6.4707624064047578E-2</v>
      </c>
    </row>
    <row r="72" spans="1:12" ht="20.100000000000001" customHeight="1" x14ac:dyDescent="0.25">
      <c r="A72" s="45" t="s">
        <v>168</v>
      </c>
      <c r="B72" s="25">
        <v>7837.0499999999993</v>
      </c>
      <c r="C72" s="186">
        <v>5770.8</v>
      </c>
      <c r="D72" s="67">
        <f t="shared" si="16"/>
        <v>-0.26365150152161837</v>
      </c>
      <c r="F72" s="25">
        <v>2517.4769999999999</v>
      </c>
      <c r="G72" s="186">
        <v>1954.3510000000003</v>
      </c>
      <c r="H72" s="67">
        <f t="shared" si="17"/>
        <v>-0.2236866513576885</v>
      </c>
      <c r="J72" s="48">
        <f t="shared" si="18"/>
        <v>3.2122763029456234</v>
      </c>
      <c r="K72" s="189">
        <f t="shared" si="19"/>
        <v>3.3866205725376037</v>
      </c>
      <c r="L72" s="67">
        <f t="shared" ref="L72:L76" si="20">(K72-J72)/J72</f>
        <v>5.427436906100154E-2</v>
      </c>
    </row>
    <row r="73" spans="1:12" ht="20.100000000000001" customHeight="1" x14ac:dyDescent="0.25">
      <c r="A73" s="45" t="s">
        <v>176</v>
      </c>
      <c r="B73" s="25">
        <v>5438.14</v>
      </c>
      <c r="C73" s="186">
        <v>8338.66</v>
      </c>
      <c r="D73" s="67">
        <f t="shared" si="16"/>
        <v>0.53336618770388389</v>
      </c>
      <c r="F73" s="25">
        <v>1127.3439999999998</v>
      </c>
      <c r="G73" s="186">
        <v>1716.9650000000001</v>
      </c>
      <c r="H73" s="67">
        <f t="shared" si="17"/>
        <v>0.52301781887338772</v>
      </c>
      <c r="J73" s="48">
        <f t="shared" si="18"/>
        <v>2.0730323235518022</v>
      </c>
      <c r="K73" s="189">
        <f t="shared" si="19"/>
        <v>2.0590418604428051</v>
      </c>
      <c r="L73" s="67">
        <f t="shared" ref="L73" si="21">(K73-J73)/J73</f>
        <v>-6.7487915890412772E-3</v>
      </c>
    </row>
    <row r="74" spans="1:12" ht="20.100000000000001" customHeight="1" x14ac:dyDescent="0.25">
      <c r="A74" s="45" t="s">
        <v>180</v>
      </c>
      <c r="B74" s="25">
        <v>882.67</v>
      </c>
      <c r="C74" s="186">
        <v>1875.0399999999997</v>
      </c>
      <c r="D74" s="67">
        <f t="shared" si="16"/>
        <v>1.124282007998459</v>
      </c>
      <c r="F74" s="25">
        <v>294.29099999999994</v>
      </c>
      <c r="G74" s="186">
        <v>897.05600000000004</v>
      </c>
      <c r="H74" s="67">
        <f t="shared" si="17"/>
        <v>2.0481937945774766</v>
      </c>
      <c r="J74" s="48">
        <f t="shared" si="18"/>
        <v>3.3340999467524663</v>
      </c>
      <c r="K74" s="189">
        <f t="shared" si="19"/>
        <v>4.7841966038057864</v>
      </c>
      <c r="L74" s="67">
        <f t="shared" si="20"/>
        <v>0.4349289704004724</v>
      </c>
    </row>
    <row r="75" spans="1:12" ht="20.100000000000001" customHeight="1" x14ac:dyDescent="0.25">
      <c r="A75" s="45" t="s">
        <v>173</v>
      </c>
      <c r="B75" s="25">
        <v>3000.77</v>
      </c>
      <c r="C75" s="186">
        <v>3269.52</v>
      </c>
      <c r="D75" s="67">
        <f t="shared" si="16"/>
        <v>8.9560346177814359E-2</v>
      </c>
      <c r="F75" s="25">
        <v>956.31100000000004</v>
      </c>
      <c r="G75" s="186">
        <v>854.62799999999993</v>
      </c>
      <c r="H75" s="67">
        <f t="shared" si="17"/>
        <v>-0.10632838062094874</v>
      </c>
      <c r="J75" s="48">
        <f t="shared" si="18"/>
        <v>3.1868853660893706</v>
      </c>
      <c r="K75" s="189">
        <f t="shared" si="19"/>
        <v>2.6139249798135507</v>
      </c>
      <c r="L75" s="67">
        <f t="shared" si="20"/>
        <v>-0.17978694570332163</v>
      </c>
    </row>
    <row r="76" spans="1:12" ht="20.100000000000001" customHeight="1" x14ac:dyDescent="0.25">
      <c r="A76" s="45" t="s">
        <v>171</v>
      </c>
      <c r="B76" s="25">
        <v>5023.1100000000006</v>
      </c>
      <c r="C76" s="186">
        <v>2583.2800000000002</v>
      </c>
      <c r="D76" s="67">
        <f t="shared" si="16"/>
        <v>-0.48572099754932702</v>
      </c>
      <c r="F76" s="25">
        <v>1732.9300000000003</v>
      </c>
      <c r="G76" s="186">
        <v>615.46199999999999</v>
      </c>
      <c r="H76" s="67">
        <f t="shared" si="17"/>
        <v>-0.64484312695838841</v>
      </c>
      <c r="J76" s="48">
        <f t="shared" si="18"/>
        <v>3.4499144952031715</v>
      </c>
      <c r="K76" s="189">
        <f t="shared" si="19"/>
        <v>2.3824827351274349</v>
      </c>
      <c r="L76" s="67">
        <f t="shared" si="20"/>
        <v>-0.30940817853889263</v>
      </c>
    </row>
    <row r="77" spans="1:12" ht="20.100000000000001" customHeight="1" x14ac:dyDescent="0.25">
      <c r="A77" s="45" t="s">
        <v>181</v>
      </c>
      <c r="B77" s="25">
        <v>1657.9099999999999</v>
      </c>
      <c r="C77" s="186">
        <v>1463.5900000000001</v>
      </c>
      <c r="D77" s="67">
        <f t="shared" si="16"/>
        <v>-0.11720780983286169</v>
      </c>
      <c r="F77" s="25">
        <v>439.13200000000006</v>
      </c>
      <c r="G77" s="186">
        <v>408.13099999999997</v>
      </c>
      <c r="H77" s="67">
        <f t="shared" si="17"/>
        <v>-7.0596085004053649E-2</v>
      </c>
      <c r="J77" s="48">
        <f t="shared" si="18"/>
        <v>2.6487083134790197</v>
      </c>
      <c r="K77" s="189">
        <f t="shared" si="19"/>
        <v>2.7885610041063407</v>
      </c>
      <c r="L77" s="67">
        <f t="shared" ref="L77:L80" si="22">(K77-J77)/J77</f>
        <v>5.280033664546005E-2</v>
      </c>
    </row>
    <row r="78" spans="1:12" ht="20.100000000000001" customHeight="1" x14ac:dyDescent="0.25">
      <c r="A78" s="45" t="s">
        <v>196</v>
      </c>
      <c r="B78" s="25">
        <v>612.43000000000006</v>
      </c>
      <c r="C78" s="186">
        <v>1494.37</v>
      </c>
      <c r="D78" s="67">
        <f t="shared" si="16"/>
        <v>1.4400666198585956</v>
      </c>
      <c r="F78" s="25">
        <v>171.19</v>
      </c>
      <c r="G78" s="186">
        <v>404.99400000000003</v>
      </c>
      <c r="H78" s="67">
        <f t="shared" si="17"/>
        <v>1.3657573456393484</v>
      </c>
      <c r="J78" s="48">
        <f t="shared" si="18"/>
        <v>2.7952582335940428</v>
      </c>
      <c r="K78" s="189">
        <f t="shared" si="19"/>
        <v>2.7101320288817368</v>
      </c>
      <c r="L78" s="67">
        <f t="shared" si="22"/>
        <v>-3.0453789095132657E-2</v>
      </c>
    </row>
    <row r="79" spans="1:12" ht="20.100000000000001" customHeight="1" x14ac:dyDescent="0.25">
      <c r="A79" s="45" t="s">
        <v>195</v>
      </c>
      <c r="B79" s="25">
        <v>970.61</v>
      </c>
      <c r="C79" s="186">
        <v>1168.23</v>
      </c>
      <c r="D79" s="67">
        <f t="shared" si="16"/>
        <v>0.20360391918484252</v>
      </c>
      <c r="F79" s="25">
        <v>218.28200000000001</v>
      </c>
      <c r="G79" s="186">
        <v>251.75600000000003</v>
      </c>
      <c r="H79" s="67">
        <f t="shared" si="17"/>
        <v>0.15335208583392132</v>
      </c>
      <c r="J79" s="48">
        <f t="shared" si="18"/>
        <v>2.2489156303767737</v>
      </c>
      <c r="K79" s="189">
        <f t="shared" si="19"/>
        <v>2.155020843498284</v>
      </c>
      <c r="L79" s="67">
        <f t="shared" si="22"/>
        <v>-4.1751138019685913E-2</v>
      </c>
    </row>
    <row r="80" spans="1:12" ht="20.100000000000001" customHeight="1" x14ac:dyDescent="0.25">
      <c r="A80" s="45" t="s">
        <v>201</v>
      </c>
      <c r="B80" s="25">
        <v>345.97</v>
      </c>
      <c r="C80" s="186">
        <v>731.5</v>
      </c>
      <c r="D80" s="67">
        <f t="shared" si="16"/>
        <v>1.1143451744370898</v>
      </c>
      <c r="F80" s="25">
        <v>93.565000000000012</v>
      </c>
      <c r="G80" s="186">
        <v>210.87800000000001</v>
      </c>
      <c r="H80" s="67">
        <f t="shared" si="17"/>
        <v>1.2538128573718803</v>
      </c>
      <c r="J80" s="48">
        <f t="shared" si="18"/>
        <v>2.7044252391825885</v>
      </c>
      <c r="K80" s="189">
        <f t="shared" si="19"/>
        <v>2.8828161312371843</v>
      </c>
      <c r="L80" s="67">
        <f t="shared" si="22"/>
        <v>6.5962589562473681E-2</v>
      </c>
    </row>
    <row r="81" spans="1:12" ht="20.100000000000001" customHeight="1" x14ac:dyDescent="0.25">
      <c r="A81" s="45" t="s">
        <v>178</v>
      </c>
      <c r="B81" s="25">
        <v>1311.63</v>
      </c>
      <c r="C81" s="186">
        <v>1184.05</v>
      </c>
      <c r="D81" s="67">
        <f t="shared" si="16"/>
        <v>-9.7268284500964558E-2</v>
      </c>
      <c r="F81" s="25">
        <v>224.68700000000001</v>
      </c>
      <c r="G81" s="186">
        <v>209.73499999999999</v>
      </c>
      <c r="H81" s="67">
        <f t="shared" si="17"/>
        <v>-6.6545906082684028E-2</v>
      </c>
      <c r="J81" s="48">
        <f t="shared" si="18"/>
        <v>1.7130364508283584</v>
      </c>
      <c r="K81" s="189">
        <f t="shared" si="19"/>
        <v>1.7713356699463703</v>
      </c>
      <c r="L81" s="67">
        <f t="shared" ref="L81:L87" si="23">(K81-J81)/J81</f>
        <v>3.4032678691583343E-2</v>
      </c>
    </row>
    <row r="82" spans="1:12" ht="20.100000000000001" customHeight="1" x14ac:dyDescent="0.25">
      <c r="A82" s="45" t="s">
        <v>183</v>
      </c>
      <c r="B82" s="25">
        <v>381.08000000000004</v>
      </c>
      <c r="C82" s="186">
        <v>576.45999999999992</v>
      </c>
      <c r="D82" s="67">
        <f t="shared" si="16"/>
        <v>0.51270074525034082</v>
      </c>
      <c r="F82" s="25">
        <v>160.15000000000003</v>
      </c>
      <c r="G82" s="186">
        <v>206.41399999999999</v>
      </c>
      <c r="H82" s="67">
        <f t="shared" si="17"/>
        <v>0.28887917577271272</v>
      </c>
      <c r="J82" s="48">
        <f t="shared" si="18"/>
        <v>4.2025296525663904</v>
      </c>
      <c r="K82" s="189">
        <f t="shared" si="19"/>
        <v>3.5807167886757107</v>
      </c>
      <c r="L82" s="67">
        <f t="shared" si="23"/>
        <v>-0.14796156489007817</v>
      </c>
    </row>
    <row r="83" spans="1:12" ht="20.100000000000001" customHeight="1" x14ac:dyDescent="0.25">
      <c r="A83" s="45" t="s">
        <v>198</v>
      </c>
      <c r="B83" s="25">
        <v>1000.47</v>
      </c>
      <c r="C83" s="186">
        <v>885.70000000000016</v>
      </c>
      <c r="D83" s="67">
        <f t="shared" si="16"/>
        <v>-0.1147160834407827</v>
      </c>
      <c r="F83" s="25">
        <v>186.64600000000004</v>
      </c>
      <c r="G83" s="186">
        <v>166.75599999999997</v>
      </c>
      <c r="H83" s="67">
        <f t="shared" si="17"/>
        <v>-0.10656536973736414</v>
      </c>
      <c r="J83" s="48">
        <f t="shared" si="18"/>
        <v>1.8655831759073238</v>
      </c>
      <c r="K83" s="189">
        <f t="shared" si="19"/>
        <v>1.8827593993451499</v>
      </c>
      <c r="L83" s="67">
        <f t="shared" si="23"/>
        <v>9.2068923324592419E-3</v>
      </c>
    </row>
    <row r="84" spans="1:12" ht="20.100000000000001" customHeight="1" x14ac:dyDescent="0.25">
      <c r="A84" s="45" t="s">
        <v>197</v>
      </c>
      <c r="B84" s="25">
        <v>658.9799999999999</v>
      </c>
      <c r="C84" s="186">
        <v>624.98000000000013</v>
      </c>
      <c r="D84" s="67">
        <f t="shared" si="16"/>
        <v>-5.1594889070988158E-2</v>
      </c>
      <c r="F84" s="25">
        <v>144.45100000000002</v>
      </c>
      <c r="G84" s="186">
        <v>123.02</v>
      </c>
      <c r="H84" s="67">
        <f t="shared" si="17"/>
        <v>-0.14836172819848961</v>
      </c>
      <c r="J84" s="48">
        <f t="shared" si="18"/>
        <v>2.1920392121156946</v>
      </c>
      <c r="K84" s="189">
        <f t="shared" si="19"/>
        <v>1.9683829882556236</v>
      </c>
      <c r="L84" s="67">
        <f t="shared" ref="L84" si="24">(K84-J84)/J84</f>
        <v>-0.10203112363314172</v>
      </c>
    </row>
    <row r="85" spans="1:12" ht="20.100000000000001" customHeight="1" x14ac:dyDescent="0.25">
      <c r="A85" s="45" t="s">
        <v>200</v>
      </c>
      <c r="B85" s="25">
        <v>483.33999999999992</v>
      </c>
      <c r="C85" s="186">
        <v>590.55999999999995</v>
      </c>
      <c r="D85" s="67">
        <f t="shared" si="16"/>
        <v>0.22183142301485506</v>
      </c>
      <c r="F85" s="25">
        <v>100.88099999999999</v>
      </c>
      <c r="G85" s="186">
        <v>111.49100000000001</v>
      </c>
      <c r="H85" s="67">
        <f t="shared" si="17"/>
        <v>0.10517342215085129</v>
      </c>
      <c r="J85" s="48">
        <f t="shared" si="18"/>
        <v>2.0871643149749657</v>
      </c>
      <c r="K85" s="189">
        <f t="shared" si="19"/>
        <v>1.8878860742346251</v>
      </c>
      <c r="L85" s="67">
        <f t="shared" si="23"/>
        <v>-9.5477983841790071E-2</v>
      </c>
    </row>
    <row r="86" spans="1:12" ht="20.100000000000001" customHeight="1" x14ac:dyDescent="0.25">
      <c r="A86" s="45" t="s">
        <v>207</v>
      </c>
      <c r="B86" s="25">
        <v>203.95999999999998</v>
      </c>
      <c r="C86" s="186">
        <v>341.62</v>
      </c>
      <c r="D86" s="67">
        <f t="shared" si="16"/>
        <v>0.67493626201215939</v>
      </c>
      <c r="F86" s="25">
        <v>51.745999999999995</v>
      </c>
      <c r="G86" s="186">
        <v>97.841999999999999</v>
      </c>
      <c r="H86" s="67">
        <f t="shared" si="17"/>
        <v>0.89081281644958077</v>
      </c>
      <c r="J86" s="48">
        <f t="shared" si="18"/>
        <v>2.5370660913904688</v>
      </c>
      <c r="K86" s="189">
        <f t="shared" si="19"/>
        <v>2.8640594812950058</v>
      </c>
      <c r="L86" s="67">
        <f t="shared" si="23"/>
        <v>0.12888642949199813</v>
      </c>
    </row>
    <row r="87" spans="1:12" ht="20.100000000000001" customHeight="1" x14ac:dyDescent="0.25">
      <c r="A87" s="45" t="s">
        <v>205</v>
      </c>
      <c r="B87" s="25">
        <v>74.290000000000006</v>
      </c>
      <c r="C87" s="186">
        <v>184.74</v>
      </c>
      <c r="D87" s="67">
        <f t="shared" si="16"/>
        <v>1.4867411495490643</v>
      </c>
      <c r="F87" s="25">
        <v>40.147000000000006</v>
      </c>
      <c r="G87" s="186">
        <v>79.268000000000001</v>
      </c>
      <c r="H87" s="67">
        <f t="shared" si="17"/>
        <v>0.97444391859914792</v>
      </c>
      <c r="J87" s="48">
        <f t="shared" si="18"/>
        <v>5.4040920716112542</v>
      </c>
      <c r="K87" s="189">
        <f t="shared" si="19"/>
        <v>4.2907870520731839</v>
      </c>
      <c r="L87" s="67">
        <f t="shared" si="23"/>
        <v>-0.20601148255531726</v>
      </c>
    </row>
    <row r="88" spans="1:12" ht="20.100000000000001" customHeight="1" x14ac:dyDescent="0.25">
      <c r="A88" s="45" t="s">
        <v>219</v>
      </c>
      <c r="B88" s="25">
        <v>94.5</v>
      </c>
      <c r="C88" s="186">
        <v>221.94</v>
      </c>
      <c r="D88" s="67">
        <f t="shared" si="16"/>
        <v>1.3485714285714285</v>
      </c>
      <c r="F88" s="25">
        <v>22.05</v>
      </c>
      <c r="G88" s="186">
        <v>75.115000000000009</v>
      </c>
      <c r="H88" s="67">
        <f t="shared" si="17"/>
        <v>2.4065759637188213</v>
      </c>
      <c r="J88" s="48">
        <f t="shared" si="18"/>
        <v>2.3333333333333335</v>
      </c>
      <c r="K88" s="189">
        <f t="shared" si="19"/>
        <v>3.3844732810669553</v>
      </c>
      <c r="L88" s="67">
        <f t="shared" ref="L88:L92" si="25">(K88-J88)/J88</f>
        <v>0.45048854902869506</v>
      </c>
    </row>
    <row r="89" spans="1:12" ht="20.100000000000001" customHeight="1" x14ac:dyDescent="0.25">
      <c r="A89" s="45" t="s">
        <v>208</v>
      </c>
      <c r="B89" s="25">
        <v>196.10000000000002</v>
      </c>
      <c r="C89" s="186">
        <v>275.06</v>
      </c>
      <c r="D89" s="67">
        <f t="shared" si="16"/>
        <v>0.40265170831208552</v>
      </c>
      <c r="F89" s="25">
        <v>55.018999999999991</v>
      </c>
      <c r="G89" s="186">
        <v>67.647999999999996</v>
      </c>
      <c r="H89" s="67">
        <f t="shared" si="17"/>
        <v>0.22953888656645899</v>
      </c>
      <c r="J89" s="48">
        <f t="shared" si="18"/>
        <v>2.8056603773584898</v>
      </c>
      <c r="K89" s="189">
        <f t="shared" si="19"/>
        <v>2.4593906783974404</v>
      </c>
      <c r="L89" s="67">
        <f t="shared" si="25"/>
        <v>-0.12341825181530346</v>
      </c>
    </row>
    <row r="90" spans="1:12" ht="20.100000000000001" customHeight="1" x14ac:dyDescent="0.25">
      <c r="A90" s="45" t="s">
        <v>202</v>
      </c>
      <c r="B90" s="25">
        <v>35.99</v>
      </c>
      <c r="C90" s="186">
        <v>177.57999999999998</v>
      </c>
      <c r="D90" s="67">
        <f t="shared" si="16"/>
        <v>3.9341483745484847</v>
      </c>
      <c r="F90" s="25">
        <v>20.567</v>
      </c>
      <c r="G90" s="186">
        <v>62.378999999999998</v>
      </c>
      <c r="H90" s="67">
        <f t="shared" si="17"/>
        <v>2.0329654300578595</v>
      </c>
      <c r="J90" s="48">
        <f t="shared" si="18"/>
        <v>5.7146429563767711</v>
      </c>
      <c r="K90" s="189">
        <f t="shared" si="19"/>
        <v>3.5127266584074786</v>
      </c>
      <c r="L90" s="67">
        <f t="shared" si="25"/>
        <v>-0.38531126349936717</v>
      </c>
    </row>
    <row r="91" spans="1:12" ht="20.100000000000001" customHeight="1" x14ac:dyDescent="0.25">
      <c r="A91" s="45" t="s">
        <v>206</v>
      </c>
      <c r="B91" s="25">
        <v>149.01</v>
      </c>
      <c r="C91" s="186">
        <v>205.09</v>
      </c>
      <c r="D91" s="67">
        <f t="shared" si="16"/>
        <v>0.37635058049795328</v>
      </c>
      <c r="F91" s="25">
        <v>41.800999999999995</v>
      </c>
      <c r="G91" s="186">
        <v>60.896000000000008</v>
      </c>
      <c r="H91" s="67">
        <f t="shared" si="17"/>
        <v>0.45680725341499046</v>
      </c>
      <c r="J91" s="48">
        <f t="shared" si="18"/>
        <v>2.8052479699349036</v>
      </c>
      <c r="K91" s="189">
        <f t="shared" si="19"/>
        <v>2.9692330196499102</v>
      </c>
      <c r="L91" s="67">
        <f t="shared" si="25"/>
        <v>5.8456525580807002E-2</v>
      </c>
    </row>
    <row r="92" spans="1:12" ht="20.100000000000001" customHeight="1" x14ac:dyDescent="0.25">
      <c r="A92" s="45" t="s">
        <v>220</v>
      </c>
      <c r="B92" s="25">
        <v>96.2</v>
      </c>
      <c r="C92" s="186">
        <v>197.95</v>
      </c>
      <c r="D92" s="67">
        <f t="shared" si="16"/>
        <v>1.0576923076923075</v>
      </c>
      <c r="F92" s="25">
        <v>25.738</v>
      </c>
      <c r="G92" s="186">
        <v>58.905000000000001</v>
      </c>
      <c r="H92" s="67">
        <f t="shared" si="17"/>
        <v>1.2886393659180979</v>
      </c>
      <c r="J92" s="48">
        <f t="shared" si="18"/>
        <v>2.6754677754677751</v>
      </c>
      <c r="K92" s="189">
        <f t="shared" si="19"/>
        <v>2.9757514523869668</v>
      </c>
      <c r="L92" s="67">
        <f t="shared" si="25"/>
        <v>0.11223595353029078</v>
      </c>
    </row>
    <row r="93" spans="1:12" ht="20.100000000000001" customHeight="1" x14ac:dyDescent="0.25">
      <c r="A93" s="45" t="s">
        <v>182</v>
      </c>
      <c r="B93" s="25">
        <v>298.8</v>
      </c>
      <c r="C93" s="186">
        <v>286.44</v>
      </c>
      <c r="D93" s="67">
        <f t="shared" si="16"/>
        <v>-4.1365461847389602E-2</v>
      </c>
      <c r="F93" s="25">
        <v>59.007999999999996</v>
      </c>
      <c r="G93" s="186">
        <v>54.631999999999998</v>
      </c>
      <c r="H93" s="67">
        <f t="shared" si="17"/>
        <v>-7.4159436008676749E-2</v>
      </c>
      <c r="J93" s="48">
        <f t="shared" si="18"/>
        <v>1.9748326639892901</v>
      </c>
      <c r="K93" s="189">
        <f t="shared" si="19"/>
        <v>1.9072755201787459</v>
      </c>
      <c r="L93" s="67">
        <f t="shared" ref="L93" si="26">(K93-J93)/J93</f>
        <v>-3.4209047197991151E-2</v>
      </c>
    </row>
    <row r="94" spans="1:12" ht="20.100000000000001" customHeight="1" x14ac:dyDescent="0.25">
      <c r="A94" s="45" t="s">
        <v>221</v>
      </c>
      <c r="B94" s="25">
        <v>437.76</v>
      </c>
      <c r="C94" s="186">
        <v>421.20000000000005</v>
      </c>
      <c r="D94" s="67">
        <f t="shared" si="16"/>
        <v>-3.7828947368420927E-2</v>
      </c>
      <c r="F94" s="25">
        <v>57.772000000000006</v>
      </c>
      <c r="G94" s="186">
        <v>52.706000000000003</v>
      </c>
      <c r="H94" s="67">
        <f t="shared" si="17"/>
        <v>-8.7689538184587718E-2</v>
      </c>
      <c r="J94" s="48">
        <f t="shared" si="18"/>
        <v>1.3197185672514622</v>
      </c>
      <c r="K94" s="189">
        <f t="shared" si="19"/>
        <v>1.2513295346628681</v>
      </c>
      <c r="L94" s="67">
        <f t="shared" ref="L94" si="27">(K94-J94)/J94</f>
        <v>-5.1820921737144185E-2</v>
      </c>
    </row>
    <row r="95" spans="1:12" ht="20.100000000000001" customHeight="1" thickBot="1" x14ac:dyDescent="0.3">
      <c r="A95" s="14" t="s">
        <v>17</v>
      </c>
      <c r="B95" s="25">
        <f>B96-SUM(B68:B94)</f>
        <v>1643.160000000018</v>
      </c>
      <c r="C95" s="186">
        <f>C96-SUM(C68:C94)</f>
        <v>1613.3599999999715</v>
      </c>
      <c r="D95" s="67">
        <f t="shared" si="16"/>
        <v>-1.8135787141876775E-2</v>
      </c>
      <c r="F95" s="25">
        <f>F96-SUM(F68:F94)</f>
        <v>594.8279999999977</v>
      </c>
      <c r="G95" s="186">
        <f>G96-SUM(G68:G94)</f>
        <v>481.39699999999721</v>
      </c>
      <c r="H95" s="67">
        <f t="shared" si="17"/>
        <v>-0.19069546154518774</v>
      </c>
      <c r="J95" s="48">
        <f t="shared" si="18"/>
        <v>3.6200248302051605</v>
      </c>
      <c r="K95" s="189">
        <f t="shared" si="19"/>
        <v>2.9838163832003128</v>
      </c>
      <c r="L95" s="67">
        <f t="shared" ref="L95" si="28">(K95-J95)/J95</f>
        <v>-0.17574698430142849</v>
      </c>
    </row>
    <row r="96" spans="1:12" ht="26.25" customHeight="1" thickBot="1" x14ac:dyDescent="0.3">
      <c r="A96" s="18" t="s">
        <v>18</v>
      </c>
      <c r="B96" s="23">
        <v>92856.390000000014</v>
      </c>
      <c r="C96" s="191">
        <v>105271.29999999996</v>
      </c>
      <c r="D96" s="72">
        <f t="shared" si="16"/>
        <v>0.1337001147686222</v>
      </c>
      <c r="E96" s="2"/>
      <c r="F96" s="23">
        <v>24768.596000000005</v>
      </c>
      <c r="G96" s="191">
        <v>26562.831000000006</v>
      </c>
      <c r="H96" s="72">
        <f t="shared" si="17"/>
        <v>7.243991544777105E-2</v>
      </c>
      <c r="I96" s="2"/>
      <c r="J96" s="44">
        <f t="shared" si="18"/>
        <v>2.667408888068985</v>
      </c>
      <c r="K96" s="196">
        <f t="shared" si="19"/>
        <v>2.5232737697739092</v>
      </c>
      <c r="L96" s="72">
        <f>(K96-J96)/J96</f>
        <v>-5.4035629460400976E-2</v>
      </c>
    </row>
  </sheetData>
  <mergeCells count="21">
    <mergeCell ref="A4:A6"/>
    <mergeCell ref="B4:C4"/>
    <mergeCell ref="F4:G4"/>
    <mergeCell ref="J4:K4"/>
    <mergeCell ref="B5:C5"/>
    <mergeCell ref="F5:G5"/>
    <mergeCell ref="J5:K5"/>
    <mergeCell ref="A36:A38"/>
    <mergeCell ref="B36:C36"/>
    <mergeCell ref="F36:G36"/>
    <mergeCell ref="J36:K36"/>
    <mergeCell ref="B37:C37"/>
    <mergeCell ref="F37:G37"/>
    <mergeCell ref="J37:K37"/>
    <mergeCell ref="A65:A67"/>
    <mergeCell ref="B65:C65"/>
    <mergeCell ref="F65:G65"/>
    <mergeCell ref="J65:K65"/>
    <mergeCell ref="B66:C66"/>
    <mergeCell ref="F66:G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H7:H33 D7:D33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H39:H62 D39:D62 L39:L62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D68:D96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H68:H96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O19"/>
  <sheetViews>
    <sheetView showGridLines="0" workbookViewId="0">
      <selection activeCell="K1" sqref="K1:L104857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7" width="10.85546875" customWidth="1"/>
    <col min="8" max="8" width="2.140625" customWidth="1"/>
    <col min="11" max="11" width="10.85546875" customWidth="1"/>
    <col min="12" max="12" width="2" style="13" customWidth="1"/>
    <col min="13" max="14" width="9.140625" style="41"/>
    <col min="15" max="15" width="10.85546875" customWidth="1"/>
  </cols>
  <sheetData>
    <row r="1" spans="1:15" ht="15.75" x14ac:dyDescent="0.25">
      <c r="A1" s="36" t="s">
        <v>99</v>
      </c>
      <c r="B1" s="6"/>
    </row>
    <row r="3" spans="1:15" ht="15.75" thickBot="1" x14ac:dyDescent="0.3"/>
    <row r="4" spans="1:15" x14ac:dyDescent="0.25">
      <c r="A4" s="390" t="s">
        <v>16</v>
      </c>
      <c r="B4" s="406"/>
      <c r="C4" s="406"/>
      <c r="D4" s="406"/>
      <c r="E4" s="409" t="s">
        <v>1</v>
      </c>
      <c r="F4" s="405"/>
      <c r="G4" s="176" t="s">
        <v>0</v>
      </c>
      <c r="I4" s="403" t="s">
        <v>19</v>
      </c>
      <c r="J4" s="402"/>
      <c r="K4" s="176" t="s">
        <v>0</v>
      </c>
      <c r="L4"/>
      <c r="M4" s="401" t="s">
        <v>22</v>
      </c>
      <c r="N4" s="402"/>
      <c r="O4" s="176" t="s">
        <v>0</v>
      </c>
    </row>
    <row r="5" spans="1:15" x14ac:dyDescent="0.25">
      <c r="A5" s="407"/>
      <c r="B5" s="408"/>
      <c r="C5" s="408"/>
      <c r="D5" s="408"/>
      <c r="E5" s="410" t="s">
        <v>149</v>
      </c>
      <c r="F5" s="400"/>
      <c r="G5" s="177" t="s">
        <v>122</v>
      </c>
      <c r="I5" s="399" t="str">
        <f>E5</f>
        <v>jan-mar</v>
      </c>
      <c r="J5" s="404"/>
      <c r="K5" s="177" t="str">
        <f>G5</f>
        <v>2021/2020</v>
      </c>
      <c r="L5"/>
      <c r="M5" s="399" t="str">
        <f>E5</f>
        <v>jan-mar</v>
      </c>
      <c r="N5" s="400"/>
      <c r="O5" s="177" t="str">
        <f>K5</f>
        <v>2021/2020</v>
      </c>
    </row>
    <row r="6" spans="1:15" ht="15.75" thickBot="1" x14ac:dyDescent="0.3">
      <c r="A6" s="391"/>
      <c r="B6" s="412"/>
      <c r="C6" s="412"/>
      <c r="D6" s="412"/>
      <c r="E6" s="120">
        <v>2020</v>
      </c>
      <c r="F6" s="190">
        <v>2021</v>
      </c>
      <c r="G6" s="177" t="s">
        <v>1</v>
      </c>
      <c r="I6" s="225">
        <f>E6</f>
        <v>2020</v>
      </c>
      <c r="J6" s="184">
        <f>F6</f>
        <v>2021</v>
      </c>
      <c r="K6" s="316">
        <v>1000</v>
      </c>
      <c r="L6"/>
      <c r="M6" s="225">
        <f>E6</f>
        <v>2020</v>
      </c>
      <c r="N6" s="184">
        <f>F6</f>
        <v>2021</v>
      </c>
      <c r="O6" s="177"/>
    </row>
    <row r="7" spans="1:15" ht="24" customHeight="1" thickBot="1" x14ac:dyDescent="0.3">
      <c r="A7" s="18" t="s">
        <v>20</v>
      </c>
      <c r="B7" s="19"/>
      <c r="C7" s="19"/>
      <c r="D7" s="19"/>
      <c r="E7" s="23">
        <v>107356.15</v>
      </c>
      <c r="F7" s="191">
        <v>121594.89999999997</v>
      </c>
      <c r="G7" s="214">
        <f t="shared" ref="G7:G18" si="0">(F7-E7)/E7</f>
        <v>0.13263096711273617</v>
      </c>
      <c r="H7" s="12"/>
      <c r="I7" s="23">
        <v>16244.069</v>
      </c>
      <c r="J7" s="191">
        <v>19547.311000000009</v>
      </c>
      <c r="K7" s="214">
        <f t="shared" ref="K7:K18" si="1">(J7-I7)/I7</f>
        <v>0.20335065062823909</v>
      </c>
      <c r="L7" s="52"/>
      <c r="M7" s="246">
        <f t="shared" ref="M7:M18" si="2">(I7/E7)*10</f>
        <v>1.5131009262161508</v>
      </c>
      <c r="N7" s="247">
        <f t="shared" ref="N7:N18" si="3">(J7/F7)*10</f>
        <v>1.6075765513191766</v>
      </c>
      <c r="O7" s="70">
        <f>(N7-M7)/M7</f>
        <v>6.2438416014510958E-2</v>
      </c>
    </row>
    <row r="8" spans="1:15" s="9" customFormat="1" ht="24" customHeight="1" x14ac:dyDescent="0.25">
      <c r="A8" s="58"/>
      <c r="B8" s="232" t="s">
        <v>35</v>
      </c>
      <c r="C8" s="232"/>
      <c r="D8" s="233"/>
      <c r="E8" s="235">
        <v>63282.309999999983</v>
      </c>
      <c r="F8" s="236">
        <v>75065.249999999956</v>
      </c>
      <c r="G8" s="275">
        <f t="shared" si="0"/>
        <v>0.18619642677392745</v>
      </c>
      <c r="H8" s="5"/>
      <c r="I8" s="235">
        <v>12897.800999999999</v>
      </c>
      <c r="J8" s="236">
        <v>15550.393000000009</v>
      </c>
      <c r="K8" s="276">
        <f t="shared" si="1"/>
        <v>0.20566234507727402</v>
      </c>
      <c r="L8" s="57"/>
      <c r="M8" s="248">
        <f t="shared" si="2"/>
        <v>2.038136882171337</v>
      </c>
      <c r="N8" s="249">
        <f t="shared" si="3"/>
        <v>2.0715834557268535</v>
      </c>
      <c r="O8" s="237">
        <f t="shared" ref="O8:O18" si="4">(N8-M8)/M8</f>
        <v>1.6410366667759854E-2</v>
      </c>
    </row>
    <row r="9" spans="1:15" ht="24" customHeight="1" x14ac:dyDescent="0.25">
      <c r="A9" s="14"/>
      <c r="B9" s="1" t="s">
        <v>39</v>
      </c>
      <c r="D9" s="1"/>
      <c r="E9" s="25">
        <v>21381.45</v>
      </c>
      <c r="F9" s="186">
        <v>29549.040000000012</v>
      </c>
      <c r="G9" s="237">
        <f t="shared" si="0"/>
        <v>0.38199420525736144</v>
      </c>
      <c r="H9" s="1"/>
      <c r="I9" s="25">
        <v>2076.7569999999996</v>
      </c>
      <c r="J9" s="186">
        <v>3149.2270000000008</v>
      </c>
      <c r="K9" s="237">
        <f t="shared" si="1"/>
        <v>0.51641573857702239</v>
      </c>
      <c r="L9" s="8"/>
      <c r="M9" s="248">
        <f t="shared" si="2"/>
        <v>0.97128913146676177</v>
      </c>
      <c r="N9" s="249">
        <f t="shared" si="3"/>
        <v>1.0657628809599227</v>
      </c>
      <c r="O9" s="237">
        <f t="shared" si="4"/>
        <v>9.726635090675248E-2</v>
      </c>
    </row>
    <row r="10" spans="1:15" ht="24" customHeight="1" thickBot="1" x14ac:dyDescent="0.3">
      <c r="A10" s="14"/>
      <c r="B10" s="1" t="s">
        <v>38</v>
      </c>
      <c r="D10" s="1"/>
      <c r="E10" s="25">
        <v>22692.390000000007</v>
      </c>
      <c r="F10" s="186">
        <v>16980.61</v>
      </c>
      <c r="G10" s="245">
        <f t="shared" si="0"/>
        <v>-0.25170464635941847</v>
      </c>
      <c r="H10" s="1"/>
      <c r="I10" s="25">
        <v>1269.5109999999997</v>
      </c>
      <c r="J10" s="186">
        <v>847.6909999999998</v>
      </c>
      <c r="K10" s="278">
        <f t="shared" si="1"/>
        <v>-0.33226966918758483</v>
      </c>
      <c r="L10" s="8"/>
      <c r="M10" s="248">
        <f t="shared" si="2"/>
        <v>0.55944349625579293</v>
      </c>
      <c r="N10" s="249">
        <f t="shared" si="3"/>
        <v>0.49921115908085739</v>
      </c>
      <c r="O10" s="237">
        <f t="shared" si="4"/>
        <v>-0.10766473750799609</v>
      </c>
    </row>
    <row r="11" spans="1:15" ht="24" customHeight="1" thickBot="1" x14ac:dyDescent="0.3">
      <c r="A11" s="18" t="s">
        <v>21</v>
      </c>
      <c r="B11" s="19"/>
      <c r="C11" s="19"/>
      <c r="D11" s="19"/>
      <c r="E11" s="23">
        <v>167744.40000000002</v>
      </c>
      <c r="F11" s="191">
        <v>165472.81</v>
      </c>
      <c r="G11" s="214">
        <f t="shared" si="0"/>
        <v>-1.3541972191024114E-2</v>
      </c>
      <c r="H11" s="12"/>
      <c r="I11" s="23">
        <v>18589.512000000006</v>
      </c>
      <c r="J11" s="191">
        <v>19349.436999999994</v>
      </c>
      <c r="K11" s="214">
        <f t="shared" si="1"/>
        <v>4.0879233408600939E-2</v>
      </c>
      <c r="L11" s="8"/>
      <c r="M11" s="250">
        <f t="shared" si="2"/>
        <v>1.1082046256089624</v>
      </c>
      <c r="N11" s="251">
        <f t="shared" si="3"/>
        <v>1.1693423831987861</v>
      </c>
      <c r="O11" s="72">
        <f t="shared" si="4"/>
        <v>5.5168293090482587E-2</v>
      </c>
    </row>
    <row r="12" spans="1:15" s="9" customFormat="1" ht="24" customHeight="1" x14ac:dyDescent="0.25">
      <c r="A12" s="58"/>
      <c r="B12" s="5" t="s">
        <v>35</v>
      </c>
      <c r="C12" s="5"/>
      <c r="D12" s="5"/>
      <c r="E12" s="37">
        <v>86832.940000000031</v>
      </c>
      <c r="F12" s="187">
        <v>93795.050000000017</v>
      </c>
      <c r="G12" s="275">
        <f t="shared" si="0"/>
        <v>8.0178213475208648E-2</v>
      </c>
      <c r="H12" s="5"/>
      <c r="I12" s="37">
        <v>12710.926000000007</v>
      </c>
      <c r="J12" s="187">
        <v>13596.719999999994</v>
      </c>
      <c r="K12" s="275">
        <f t="shared" si="1"/>
        <v>6.9687605765306693E-2</v>
      </c>
      <c r="L12" s="57"/>
      <c r="M12" s="248">
        <f t="shared" si="2"/>
        <v>1.4638368803359649</v>
      </c>
      <c r="N12" s="249">
        <f t="shared" si="3"/>
        <v>1.44962020916882</v>
      </c>
      <c r="O12" s="237">
        <f t="shared" si="4"/>
        <v>-9.711923068834085E-3</v>
      </c>
    </row>
    <row r="13" spans="1:15" ht="24" customHeight="1" x14ac:dyDescent="0.25">
      <c r="A13" s="14"/>
      <c r="B13" s="5" t="s">
        <v>39</v>
      </c>
      <c r="D13" s="5"/>
      <c r="E13" s="213">
        <v>28612.61</v>
      </c>
      <c r="F13" s="211">
        <v>24578.23</v>
      </c>
      <c r="G13" s="237">
        <f t="shared" si="0"/>
        <v>-0.1410000695497545</v>
      </c>
      <c r="H13" s="238"/>
      <c r="I13" s="213">
        <v>2083.355</v>
      </c>
      <c r="J13" s="211">
        <v>1881.6499999999999</v>
      </c>
      <c r="K13" s="237">
        <f t="shared" si="1"/>
        <v>-9.6817393099111845E-2</v>
      </c>
      <c r="L13" s="239"/>
      <c r="M13" s="248">
        <f t="shared" si="2"/>
        <v>0.72812476736655629</v>
      </c>
      <c r="N13" s="249">
        <f t="shared" si="3"/>
        <v>0.7655758775143694</v>
      </c>
      <c r="O13" s="237">
        <f t="shared" si="4"/>
        <v>5.1435017494686146E-2</v>
      </c>
    </row>
    <row r="14" spans="1:15" ht="24" customHeight="1" thickBot="1" x14ac:dyDescent="0.3">
      <c r="A14" s="14"/>
      <c r="B14" s="1" t="s">
        <v>38</v>
      </c>
      <c r="D14" s="1"/>
      <c r="E14" s="213">
        <v>52298.85</v>
      </c>
      <c r="F14" s="211">
        <v>47099.53</v>
      </c>
      <c r="G14" s="245">
        <f t="shared" si="0"/>
        <v>-9.941557032324802E-2</v>
      </c>
      <c r="H14" s="238"/>
      <c r="I14" s="213">
        <v>3795.2310000000002</v>
      </c>
      <c r="J14" s="211">
        <v>3871.067</v>
      </c>
      <c r="K14" s="278">
        <f t="shared" si="1"/>
        <v>1.998191941412783E-2</v>
      </c>
      <c r="L14" s="239"/>
      <c r="M14" s="248">
        <f t="shared" si="2"/>
        <v>0.72568153984265427</v>
      </c>
      <c r="N14" s="249">
        <f t="shared" si="3"/>
        <v>0.82189079169155188</v>
      </c>
      <c r="O14" s="237">
        <f t="shared" si="4"/>
        <v>0.13257778593866143</v>
      </c>
    </row>
    <row r="15" spans="1:15" ht="24" customHeight="1" thickBot="1" x14ac:dyDescent="0.3">
      <c r="A15" s="18" t="s">
        <v>12</v>
      </c>
      <c r="B15" s="19"/>
      <c r="C15" s="19"/>
      <c r="D15" s="19"/>
      <c r="E15" s="23">
        <v>275100.55</v>
      </c>
      <c r="F15" s="191">
        <v>287067.70999999996</v>
      </c>
      <c r="G15" s="214">
        <f t="shared" si="0"/>
        <v>4.3501039892504666E-2</v>
      </c>
      <c r="H15" s="12"/>
      <c r="I15" s="23">
        <v>34833.581000000006</v>
      </c>
      <c r="J15" s="191">
        <v>38896.748000000007</v>
      </c>
      <c r="K15" s="214">
        <f t="shared" si="1"/>
        <v>0.1166451132313959</v>
      </c>
      <c r="L15" s="8"/>
      <c r="M15" s="250">
        <f t="shared" si="2"/>
        <v>1.2662126993203033</v>
      </c>
      <c r="N15" s="251">
        <f t="shared" si="3"/>
        <v>1.3549677182431983</v>
      </c>
      <c r="O15" s="72">
        <f t="shared" si="4"/>
        <v>7.0094873452570955E-2</v>
      </c>
    </row>
    <row r="16" spans="1:15" s="53" customFormat="1" ht="24" customHeight="1" x14ac:dyDescent="0.25">
      <c r="A16" s="234"/>
      <c r="B16" s="232" t="s">
        <v>35</v>
      </c>
      <c r="C16" s="232"/>
      <c r="D16" s="233"/>
      <c r="E16" s="235">
        <f>E8+E12</f>
        <v>150115.25</v>
      </c>
      <c r="F16" s="236">
        <f t="shared" ref="F16:F17" si="5">F8+F12</f>
        <v>168860.3</v>
      </c>
      <c r="G16" s="276">
        <f t="shared" si="0"/>
        <v>0.12487105740422767</v>
      </c>
      <c r="H16" s="5"/>
      <c r="I16" s="235">
        <f t="shared" ref="I16:J18" si="6">I8+I12</f>
        <v>25608.727000000006</v>
      </c>
      <c r="J16" s="236">
        <f t="shared" si="6"/>
        <v>29147.113000000005</v>
      </c>
      <c r="K16" s="276">
        <f t="shared" si="1"/>
        <v>0.13817110081262524</v>
      </c>
      <c r="L16" s="57"/>
      <c r="M16" s="248">
        <f t="shared" si="2"/>
        <v>1.7059377378380949</v>
      </c>
      <c r="N16" s="249">
        <f t="shared" si="3"/>
        <v>1.7261080905340098</v>
      </c>
      <c r="O16" s="237">
        <f t="shared" si="4"/>
        <v>1.1823615978785061E-2</v>
      </c>
    </row>
    <row r="17" spans="1:15" ht="24" customHeight="1" x14ac:dyDescent="0.25">
      <c r="A17" s="14"/>
      <c r="B17" s="5" t="s">
        <v>39</v>
      </c>
      <c r="C17" s="5"/>
      <c r="D17" s="240"/>
      <c r="E17" s="213">
        <f>E9+E13</f>
        <v>49994.06</v>
      </c>
      <c r="F17" s="211">
        <f t="shared" si="5"/>
        <v>54127.270000000011</v>
      </c>
      <c r="G17" s="237">
        <f t="shared" si="0"/>
        <v>8.2674021673775119E-2</v>
      </c>
      <c r="H17" s="238"/>
      <c r="I17" s="213">
        <f t="shared" si="6"/>
        <v>4160.1119999999992</v>
      </c>
      <c r="J17" s="211">
        <f t="shared" si="6"/>
        <v>5030.8770000000004</v>
      </c>
      <c r="K17" s="237">
        <f t="shared" si="1"/>
        <v>0.20931287426877002</v>
      </c>
      <c r="L17" s="239"/>
      <c r="M17" s="248">
        <f t="shared" si="2"/>
        <v>0.83212125600521325</v>
      </c>
      <c r="N17" s="249">
        <f t="shared" si="3"/>
        <v>0.92945330514544688</v>
      </c>
      <c r="O17" s="237">
        <f t="shared" si="4"/>
        <v>0.11696858893798508</v>
      </c>
    </row>
    <row r="18" spans="1:15" ht="24" customHeight="1" thickBot="1" x14ac:dyDescent="0.3">
      <c r="A18" s="15"/>
      <c r="B18" s="241" t="s">
        <v>38</v>
      </c>
      <c r="C18" s="241"/>
      <c r="D18" s="242"/>
      <c r="E18" s="243">
        <f>E10+E14</f>
        <v>74991.240000000005</v>
      </c>
      <c r="F18" s="244">
        <f>F10+F14</f>
        <v>64080.14</v>
      </c>
      <c r="G18" s="277">
        <f t="shared" si="0"/>
        <v>-0.14549832753798983</v>
      </c>
      <c r="H18" s="238"/>
      <c r="I18" s="243">
        <f t="shared" si="6"/>
        <v>5064.7420000000002</v>
      </c>
      <c r="J18" s="244">
        <f t="shared" si="6"/>
        <v>4718.7579999999998</v>
      </c>
      <c r="K18" s="245">
        <f t="shared" si="1"/>
        <v>-6.8312265461893298E-2</v>
      </c>
      <c r="L18" s="239"/>
      <c r="M18" s="252">
        <f t="shared" si="2"/>
        <v>0.67537781746241299</v>
      </c>
      <c r="N18" s="253">
        <f t="shared" si="3"/>
        <v>0.73638384685177027</v>
      </c>
      <c r="O18" s="245">
        <f t="shared" si="4"/>
        <v>9.0328743130140596E-2</v>
      </c>
    </row>
    <row r="19" spans="1:15" ht="6.75" customHeight="1" x14ac:dyDescent="0.25">
      <c r="M19" s="254"/>
      <c r="N19" s="254"/>
    </row>
  </sheetData>
  <mergeCells count="7">
    <mergeCell ref="A4:D6"/>
    <mergeCell ref="E4:F4"/>
    <mergeCell ref="I4:J4"/>
    <mergeCell ref="M4:N4"/>
    <mergeCell ref="E5:F5"/>
    <mergeCell ref="I5:J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G7:G18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L96"/>
  <sheetViews>
    <sheetView showGridLines="0" workbookViewId="0">
      <selection activeCell="G7" sqref="G7"/>
    </sheetView>
  </sheetViews>
  <sheetFormatPr defaultRowHeight="15" x14ac:dyDescent="0.25"/>
  <cols>
    <col min="1" max="1" width="30.570312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2" ht="15.75" x14ac:dyDescent="0.25">
      <c r="A1" s="6" t="s">
        <v>45</v>
      </c>
    </row>
    <row r="3" spans="1:12" ht="8.25" customHeight="1" thickBot="1" x14ac:dyDescent="0.3"/>
    <row r="4" spans="1:12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2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D5</f>
        <v>2021/2020</v>
      </c>
    </row>
    <row r="6" spans="1:12" ht="19.5" customHeight="1" thickBot="1" x14ac:dyDescent="0.3">
      <c r="A6" s="415"/>
      <c r="B6" s="120">
        <f>'6'!E6</f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2" ht="20.100000000000001" customHeight="1" x14ac:dyDescent="0.25">
      <c r="A7" s="14" t="s">
        <v>171</v>
      </c>
      <c r="B7" s="46">
        <v>63679.67000000002</v>
      </c>
      <c r="C7" s="193">
        <v>51756.979999999996</v>
      </c>
      <c r="D7" s="67">
        <f t="shared" ref="D7:D33" si="0">(C7-B7)/B7</f>
        <v>-0.187229142362076</v>
      </c>
      <c r="F7" s="46">
        <v>5605.2820000000002</v>
      </c>
      <c r="G7" s="193">
        <v>4830.8629999999994</v>
      </c>
      <c r="H7" s="67">
        <f t="shared" ref="H7:H33" si="1">(G7-F7)/F7</f>
        <v>-0.13815879379485291</v>
      </c>
      <c r="J7" s="40">
        <f t="shared" ref="J7:J33" si="2">(F7/B7)*10</f>
        <v>0.88023100622223682</v>
      </c>
      <c r="K7" s="198">
        <f t="shared" ref="K7:K33" si="3">(G7/C7)*10</f>
        <v>0.93337420382719394</v>
      </c>
      <c r="L7" s="76">
        <f>(K7-J7)/J7</f>
        <v>6.0374148637454106E-2</v>
      </c>
    </row>
    <row r="8" spans="1:12" ht="20.100000000000001" customHeight="1" x14ac:dyDescent="0.25">
      <c r="A8" s="14" t="s">
        <v>160</v>
      </c>
      <c r="B8" s="25">
        <v>26953.24</v>
      </c>
      <c r="C8" s="186">
        <v>28097.750000000007</v>
      </c>
      <c r="D8" s="67">
        <f t="shared" si="0"/>
        <v>4.2462798535538047E-2</v>
      </c>
      <c r="F8" s="25">
        <v>3525.5039999999995</v>
      </c>
      <c r="G8" s="186">
        <v>3761.6310000000003</v>
      </c>
      <c r="H8" s="67">
        <f t="shared" si="1"/>
        <v>6.6976806720401086E-2</v>
      </c>
      <c r="J8" s="40">
        <f t="shared" si="2"/>
        <v>1.3080074974288802</v>
      </c>
      <c r="K8" s="199">
        <f t="shared" si="3"/>
        <v>1.3387659154202736</v>
      </c>
      <c r="L8" s="67">
        <f t="shared" ref="L8:L71" si="4">(K8-J8)/J8</f>
        <v>2.3515475294946277E-2</v>
      </c>
    </row>
    <row r="9" spans="1:12" ht="20.100000000000001" customHeight="1" x14ac:dyDescent="0.25">
      <c r="A9" s="14" t="s">
        <v>169</v>
      </c>
      <c r="B9" s="25">
        <v>13038.4</v>
      </c>
      <c r="C9" s="186">
        <v>17171.709999999995</v>
      </c>
      <c r="D9" s="67">
        <f t="shared" si="0"/>
        <v>0.31701052276352898</v>
      </c>
      <c r="F9" s="25">
        <v>2508.5209999999993</v>
      </c>
      <c r="G9" s="186">
        <v>3151.6320000000001</v>
      </c>
      <c r="H9" s="67">
        <f t="shared" si="1"/>
        <v>0.25637058649299765</v>
      </c>
      <c r="J9" s="40">
        <f t="shared" si="2"/>
        <v>1.9239484906123447</v>
      </c>
      <c r="K9" s="199">
        <f t="shared" si="3"/>
        <v>1.8353629312398128</v>
      </c>
      <c r="L9" s="67">
        <f t="shared" si="4"/>
        <v>-4.604362320757216E-2</v>
      </c>
    </row>
    <row r="10" spans="1:12" ht="20.100000000000001" customHeight="1" x14ac:dyDescent="0.25">
      <c r="A10" s="14" t="s">
        <v>175</v>
      </c>
      <c r="B10" s="25">
        <v>8950.1900000000023</v>
      </c>
      <c r="C10" s="186">
        <v>11805.210000000001</v>
      </c>
      <c r="D10" s="67">
        <f t="shared" si="0"/>
        <v>0.31898987619257219</v>
      </c>
      <c r="F10" s="25">
        <v>1855.0719999999997</v>
      </c>
      <c r="G10" s="186">
        <v>2469.1200000000003</v>
      </c>
      <c r="H10" s="67">
        <f t="shared" si="1"/>
        <v>0.33101033275258362</v>
      </c>
      <c r="J10" s="40">
        <f t="shared" si="2"/>
        <v>2.072662144602516</v>
      </c>
      <c r="K10" s="199">
        <f t="shared" si="3"/>
        <v>2.0915511032840586</v>
      </c>
      <c r="L10" s="67">
        <f t="shared" si="4"/>
        <v>9.1133804564974257E-3</v>
      </c>
    </row>
    <row r="11" spans="1:12" ht="20.100000000000001" customHeight="1" x14ac:dyDescent="0.25">
      <c r="A11" s="14" t="s">
        <v>161</v>
      </c>
      <c r="B11" s="25">
        <v>7640.66</v>
      </c>
      <c r="C11" s="186">
        <v>8650.8400000000038</v>
      </c>
      <c r="D11" s="67">
        <f t="shared" si="0"/>
        <v>0.13221109171197304</v>
      </c>
      <c r="F11" s="25">
        <v>1942.4569999999997</v>
      </c>
      <c r="G11" s="186">
        <v>1875.4079999999999</v>
      </c>
      <c r="H11" s="67">
        <f t="shared" si="1"/>
        <v>-3.451762381355148E-2</v>
      </c>
      <c r="J11" s="40">
        <f t="shared" si="2"/>
        <v>2.5422633646831554</v>
      </c>
      <c r="K11" s="199">
        <f t="shared" si="3"/>
        <v>2.1678912105645223</v>
      </c>
      <c r="L11" s="67">
        <f t="shared" si="4"/>
        <v>-0.14725939071434146</v>
      </c>
    </row>
    <row r="12" spans="1:12" ht="20.100000000000001" customHeight="1" x14ac:dyDescent="0.25">
      <c r="A12" s="14" t="s">
        <v>168</v>
      </c>
      <c r="B12" s="25">
        <v>6582.130000000001</v>
      </c>
      <c r="C12" s="186">
        <v>9225.4699999999975</v>
      </c>
      <c r="D12" s="67">
        <f t="shared" si="0"/>
        <v>0.4015934051743123</v>
      </c>
      <c r="F12" s="25">
        <v>946.18900000000008</v>
      </c>
      <c r="G12" s="186">
        <v>1602.0109999999997</v>
      </c>
      <c r="H12" s="67">
        <f t="shared" si="1"/>
        <v>0.6931194507651216</v>
      </c>
      <c r="J12" s="40">
        <f t="shared" si="2"/>
        <v>1.4375118692581277</v>
      </c>
      <c r="K12" s="199">
        <f t="shared" si="3"/>
        <v>1.7365088174369439</v>
      </c>
      <c r="L12" s="67">
        <f t="shared" si="4"/>
        <v>0.2079961595956232</v>
      </c>
    </row>
    <row r="13" spans="1:12" ht="20.100000000000001" customHeight="1" x14ac:dyDescent="0.25">
      <c r="A13" s="14" t="s">
        <v>166</v>
      </c>
      <c r="B13" s="25">
        <v>5612.8399999999992</v>
      </c>
      <c r="C13" s="186">
        <v>7658.55</v>
      </c>
      <c r="D13" s="67">
        <f t="shared" si="0"/>
        <v>0.36446968023317988</v>
      </c>
      <c r="F13" s="25">
        <v>1036.1620000000003</v>
      </c>
      <c r="G13" s="186">
        <v>1583.9440000000002</v>
      </c>
      <c r="H13" s="67">
        <f t="shared" si="1"/>
        <v>0.52866443664214646</v>
      </c>
      <c r="J13" s="40">
        <f t="shared" si="2"/>
        <v>1.8460565417863335</v>
      </c>
      <c r="K13" s="199">
        <f t="shared" si="3"/>
        <v>2.0682035111085</v>
      </c>
      <c r="L13" s="67">
        <f t="shared" si="4"/>
        <v>0.1203359508735341</v>
      </c>
    </row>
    <row r="14" spans="1:12" ht="20.100000000000001" customHeight="1" x14ac:dyDescent="0.25">
      <c r="A14" s="14" t="s">
        <v>164</v>
      </c>
      <c r="B14" s="25">
        <v>13855.239999999998</v>
      </c>
      <c r="C14" s="186">
        <v>9489.119999999999</v>
      </c>
      <c r="D14" s="67">
        <f t="shared" si="0"/>
        <v>-0.31512409745338221</v>
      </c>
      <c r="F14" s="25">
        <v>2712.2750000000005</v>
      </c>
      <c r="G14" s="186">
        <v>1580.1379999999999</v>
      </c>
      <c r="H14" s="67">
        <f t="shared" si="1"/>
        <v>-0.41741231991593786</v>
      </c>
      <c r="J14" s="40">
        <f t="shared" si="2"/>
        <v>1.9575806698404365</v>
      </c>
      <c r="K14" s="199">
        <f t="shared" si="3"/>
        <v>1.6652102618577911</v>
      </c>
      <c r="L14" s="67">
        <f t="shared" si="4"/>
        <v>-0.1493529296069708</v>
      </c>
    </row>
    <row r="15" spans="1:12" ht="20.100000000000001" customHeight="1" x14ac:dyDescent="0.25">
      <c r="A15" s="14" t="s">
        <v>163</v>
      </c>
      <c r="B15" s="25">
        <v>19188.830000000002</v>
      </c>
      <c r="C15" s="186">
        <v>17264.670000000002</v>
      </c>
      <c r="D15" s="67">
        <f t="shared" si="0"/>
        <v>-0.10027500373915448</v>
      </c>
      <c r="F15" s="25">
        <v>1919.0850000000003</v>
      </c>
      <c r="G15" s="186">
        <v>1573.6160000000002</v>
      </c>
      <c r="H15" s="67">
        <f t="shared" si="1"/>
        <v>-0.18001756045198625</v>
      </c>
      <c r="J15" s="40">
        <f t="shared" si="2"/>
        <v>1.0001052695761024</v>
      </c>
      <c r="K15" s="199">
        <f t="shared" si="3"/>
        <v>0.91146601701625352</v>
      </c>
      <c r="L15" s="67">
        <f t="shared" si="4"/>
        <v>-8.8629922525474594E-2</v>
      </c>
    </row>
    <row r="16" spans="1:12" ht="20.100000000000001" customHeight="1" x14ac:dyDescent="0.25">
      <c r="A16" s="14" t="s">
        <v>162</v>
      </c>
      <c r="B16" s="25">
        <v>7288.2900000000009</v>
      </c>
      <c r="C16" s="186">
        <v>10649.560000000003</v>
      </c>
      <c r="D16" s="67">
        <f t="shared" si="0"/>
        <v>0.46118774088297831</v>
      </c>
      <c r="F16" s="25">
        <v>1280.2390000000003</v>
      </c>
      <c r="G16" s="186">
        <v>1563.5589999999997</v>
      </c>
      <c r="H16" s="67">
        <f t="shared" si="1"/>
        <v>0.22130242868714312</v>
      </c>
      <c r="J16" s="40">
        <f t="shared" si="2"/>
        <v>1.7565697852308293</v>
      </c>
      <c r="K16" s="199">
        <f t="shared" si="3"/>
        <v>1.4681911740954547</v>
      </c>
      <c r="L16" s="67">
        <f t="shared" si="4"/>
        <v>-0.1641714514049204</v>
      </c>
    </row>
    <row r="17" spans="1:12" ht="20.100000000000001" customHeight="1" x14ac:dyDescent="0.25">
      <c r="A17" s="14" t="s">
        <v>179</v>
      </c>
      <c r="B17" s="25">
        <v>2713.6899999999996</v>
      </c>
      <c r="C17" s="186">
        <v>5015.9000000000005</v>
      </c>
      <c r="D17" s="67">
        <f t="shared" si="0"/>
        <v>0.84836882621080567</v>
      </c>
      <c r="F17" s="25">
        <v>754.20499999999993</v>
      </c>
      <c r="G17" s="186">
        <v>1423.9780000000001</v>
      </c>
      <c r="H17" s="67">
        <f t="shared" si="1"/>
        <v>0.88805165704284672</v>
      </c>
      <c r="J17" s="40">
        <f t="shared" si="2"/>
        <v>2.7792599744259663</v>
      </c>
      <c r="K17" s="199">
        <f t="shared" si="3"/>
        <v>2.8389282082976135</v>
      </c>
      <c r="L17" s="67">
        <f t="shared" si="4"/>
        <v>2.1469108475169259E-2</v>
      </c>
    </row>
    <row r="18" spans="1:12" ht="20.100000000000001" customHeight="1" x14ac:dyDescent="0.25">
      <c r="A18" s="14" t="s">
        <v>182</v>
      </c>
      <c r="B18" s="25">
        <v>21239.639999999996</v>
      </c>
      <c r="C18" s="186">
        <v>20783.339999999997</v>
      </c>
      <c r="D18" s="67">
        <f t="shared" si="0"/>
        <v>-2.1483414973135107E-2</v>
      </c>
      <c r="F18" s="25">
        <v>1048.357</v>
      </c>
      <c r="G18" s="186">
        <v>1060.1499999999999</v>
      </c>
      <c r="H18" s="67">
        <f t="shared" si="1"/>
        <v>1.1249030626017563E-2</v>
      </c>
      <c r="J18" s="40">
        <f t="shared" si="2"/>
        <v>0.49358510784551912</v>
      </c>
      <c r="K18" s="199">
        <f t="shared" si="3"/>
        <v>0.51009606733085255</v>
      </c>
      <c r="L18" s="67">
        <f t="shared" si="4"/>
        <v>3.3451089230392632E-2</v>
      </c>
    </row>
    <row r="19" spans="1:12" ht="20.100000000000001" customHeight="1" x14ac:dyDescent="0.25">
      <c r="A19" s="14" t="s">
        <v>177</v>
      </c>
      <c r="B19" s="25">
        <v>6563.57</v>
      </c>
      <c r="C19" s="186">
        <v>8657.9600000000009</v>
      </c>
      <c r="D19" s="67">
        <f t="shared" si="0"/>
        <v>0.31909311548440883</v>
      </c>
      <c r="F19" s="25">
        <v>862.04200000000003</v>
      </c>
      <c r="G19" s="186">
        <v>1040.4760000000001</v>
      </c>
      <c r="H19" s="67">
        <f t="shared" si="1"/>
        <v>0.20698991464453018</v>
      </c>
      <c r="J19" s="40">
        <f t="shared" si="2"/>
        <v>1.3133736670744733</v>
      </c>
      <c r="K19" s="199">
        <f t="shared" si="3"/>
        <v>1.2017565338717204</v>
      </c>
      <c r="L19" s="67">
        <f t="shared" si="4"/>
        <v>-8.4985054901686091E-2</v>
      </c>
    </row>
    <row r="20" spans="1:12" ht="20.100000000000001" customHeight="1" x14ac:dyDescent="0.25">
      <c r="A20" s="14" t="s">
        <v>170</v>
      </c>
      <c r="B20" s="25">
        <v>5540.54</v>
      </c>
      <c r="C20" s="186">
        <v>6790.9800000000005</v>
      </c>
      <c r="D20" s="67">
        <f t="shared" si="0"/>
        <v>0.22568919275016525</v>
      </c>
      <c r="F20" s="25">
        <v>730.18500000000006</v>
      </c>
      <c r="G20" s="186">
        <v>997.01199999999983</v>
      </c>
      <c r="H20" s="67">
        <f t="shared" si="1"/>
        <v>0.36542383094695147</v>
      </c>
      <c r="J20" s="40">
        <f t="shared" si="2"/>
        <v>1.3178950066239032</v>
      </c>
      <c r="K20" s="199">
        <f t="shared" si="3"/>
        <v>1.4681415642514037</v>
      </c>
      <c r="L20" s="67">
        <f t="shared" si="4"/>
        <v>0.11400495249799318</v>
      </c>
    </row>
    <row r="21" spans="1:12" ht="20.100000000000001" customHeight="1" x14ac:dyDescent="0.25">
      <c r="A21" s="14" t="s">
        <v>172</v>
      </c>
      <c r="B21" s="25">
        <v>5799.5300000000007</v>
      </c>
      <c r="C21" s="186">
        <v>7237.7400000000025</v>
      </c>
      <c r="D21" s="67">
        <f t="shared" si="0"/>
        <v>0.24798733690488742</v>
      </c>
      <c r="F21" s="25">
        <v>778.80099999999982</v>
      </c>
      <c r="G21" s="186">
        <v>956.94299999999998</v>
      </c>
      <c r="H21" s="67">
        <f t="shared" si="1"/>
        <v>0.22873879206626624</v>
      </c>
      <c r="J21" s="40">
        <f t="shared" si="2"/>
        <v>1.3428691635356653</v>
      </c>
      <c r="K21" s="199">
        <f t="shared" si="3"/>
        <v>1.3221571927148525</v>
      </c>
      <c r="L21" s="67">
        <f t="shared" si="4"/>
        <v>-1.5423669992004166E-2</v>
      </c>
    </row>
    <row r="22" spans="1:12" ht="20.100000000000001" customHeight="1" x14ac:dyDescent="0.25">
      <c r="A22" s="14" t="s">
        <v>178</v>
      </c>
      <c r="B22" s="25">
        <v>1054.0799999999997</v>
      </c>
      <c r="C22" s="186">
        <v>4814.26</v>
      </c>
      <c r="D22" s="67">
        <f t="shared" si="0"/>
        <v>3.5672624468731038</v>
      </c>
      <c r="F22" s="25">
        <v>102.85599999999999</v>
      </c>
      <c r="G22" s="186">
        <v>925.92599999999993</v>
      </c>
      <c r="H22" s="67">
        <f t="shared" si="1"/>
        <v>8.0021583573150803</v>
      </c>
      <c r="J22" s="40">
        <f t="shared" si="2"/>
        <v>0.97578931390406831</v>
      </c>
      <c r="K22" s="199">
        <f t="shared" si="3"/>
        <v>1.923298700111751</v>
      </c>
      <c r="L22" s="67">
        <f t="shared" si="4"/>
        <v>0.97101840807905593</v>
      </c>
    </row>
    <row r="23" spans="1:12" ht="20.100000000000001" customHeight="1" x14ac:dyDescent="0.25">
      <c r="A23" s="14" t="s">
        <v>167</v>
      </c>
      <c r="B23" s="25">
        <v>4422.47</v>
      </c>
      <c r="C23" s="186">
        <v>4825.5700000000024</v>
      </c>
      <c r="D23" s="67">
        <f t="shared" si="0"/>
        <v>9.1148159286553024E-2</v>
      </c>
      <c r="F23" s="25">
        <v>786.82500000000005</v>
      </c>
      <c r="G23" s="186">
        <v>838.69399999999996</v>
      </c>
      <c r="H23" s="67">
        <f t="shared" si="1"/>
        <v>6.592190131223577E-2</v>
      </c>
      <c r="J23" s="40">
        <f t="shared" si="2"/>
        <v>1.7791528263617389</v>
      </c>
      <c r="K23" s="199">
        <f t="shared" si="3"/>
        <v>1.7380205861690943</v>
      </c>
      <c r="L23" s="67">
        <f t="shared" si="4"/>
        <v>-2.3119003372384588E-2</v>
      </c>
    </row>
    <row r="24" spans="1:12" ht="20.100000000000001" customHeight="1" x14ac:dyDescent="0.25">
      <c r="A24" s="14" t="s">
        <v>199</v>
      </c>
      <c r="B24" s="25">
        <v>702.08</v>
      </c>
      <c r="C24" s="186">
        <v>3954.3200000000006</v>
      </c>
      <c r="D24" s="67">
        <f t="shared" si="0"/>
        <v>4.6322926162260716</v>
      </c>
      <c r="F24" s="25">
        <v>116.81399999999999</v>
      </c>
      <c r="G24" s="186">
        <v>600.04500000000007</v>
      </c>
      <c r="H24" s="67">
        <f t="shared" si="1"/>
        <v>4.1367558683034575</v>
      </c>
      <c r="J24" s="40">
        <f t="shared" si="2"/>
        <v>1.6638274840474019</v>
      </c>
      <c r="K24" s="199">
        <f t="shared" si="3"/>
        <v>1.5174416840316414</v>
      </c>
      <c r="L24" s="67">
        <f t="shared" si="4"/>
        <v>-8.798135709338363E-2</v>
      </c>
    </row>
    <row r="25" spans="1:12" ht="20.100000000000001" customHeight="1" x14ac:dyDescent="0.25">
      <c r="A25" s="14" t="s">
        <v>195</v>
      </c>
      <c r="B25" s="25">
        <v>10669.869999999999</v>
      </c>
      <c r="C25" s="186">
        <v>7261.41</v>
      </c>
      <c r="D25" s="67">
        <f t="shared" si="0"/>
        <v>-0.31944719101544811</v>
      </c>
      <c r="F25" s="25">
        <v>898.13400000000001</v>
      </c>
      <c r="G25" s="186">
        <v>591.75599999999997</v>
      </c>
      <c r="H25" s="67">
        <f t="shared" si="1"/>
        <v>-0.34112727054092157</v>
      </c>
      <c r="J25" s="40">
        <f t="shared" si="2"/>
        <v>0.84174783760252003</v>
      </c>
      <c r="K25" s="199">
        <f t="shared" si="3"/>
        <v>0.8149326370498291</v>
      </c>
      <c r="L25" s="67">
        <f t="shared" si="4"/>
        <v>-3.1856571950415011E-2</v>
      </c>
    </row>
    <row r="26" spans="1:12" ht="20.100000000000001" customHeight="1" x14ac:dyDescent="0.25">
      <c r="A26" s="14" t="s">
        <v>165</v>
      </c>
      <c r="B26" s="25">
        <v>5265.4299999999994</v>
      </c>
      <c r="C26" s="186">
        <v>3515.5800000000004</v>
      </c>
      <c r="D26" s="67">
        <f t="shared" si="0"/>
        <v>-0.33232803398772737</v>
      </c>
      <c r="F26" s="25">
        <v>758.31200000000001</v>
      </c>
      <c r="G26" s="186">
        <v>589.79399999999998</v>
      </c>
      <c r="H26" s="67">
        <f t="shared" si="1"/>
        <v>-0.22222779014442606</v>
      </c>
      <c r="J26" s="40">
        <f t="shared" si="2"/>
        <v>1.4401710781455648</v>
      </c>
      <c r="K26" s="199">
        <f t="shared" si="3"/>
        <v>1.6776577406857471</v>
      </c>
      <c r="L26" s="67">
        <f t="shared" si="4"/>
        <v>0.16490170240467672</v>
      </c>
    </row>
    <row r="27" spans="1:12" ht="20.100000000000001" customHeight="1" x14ac:dyDescent="0.25">
      <c r="A27" s="14" t="s">
        <v>176</v>
      </c>
      <c r="B27" s="25">
        <v>1316.1399999999999</v>
      </c>
      <c r="C27" s="186">
        <v>1915.9299999999998</v>
      </c>
      <c r="D27" s="67">
        <f t="shared" si="0"/>
        <v>0.45571899645934327</v>
      </c>
      <c r="F27" s="25">
        <v>283.202</v>
      </c>
      <c r="G27" s="186">
        <v>463.64600000000007</v>
      </c>
      <c r="H27" s="67">
        <f t="shared" si="1"/>
        <v>0.63715651725623434</v>
      </c>
      <c r="J27" s="40">
        <f t="shared" si="2"/>
        <v>2.1517619706110294</v>
      </c>
      <c r="K27" s="199">
        <f t="shared" si="3"/>
        <v>2.419952712259843</v>
      </c>
      <c r="L27" s="67">
        <f t="shared" si="4"/>
        <v>0.12463773656742168</v>
      </c>
    </row>
    <row r="28" spans="1:12" ht="20.100000000000001" customHeight="1" x14ac:dyDescent="0.25">
      <c r="A28" s="14" t="s">
        <v>173</v>
      </c>
      <c r="B28" s="25">
        <v>4313.24</v>
      </c>
      <c r="C28" s="186">
        <v>2947.3999999999996</v>
      </c>
      <c r="D28" s="67">
        <f t="shared" si="0"/>
        <v>-0.31666218434401988</v>
      </c>
      <c r="F28" s="25">
        <v>700.48699999999985</v>
      </c>
      <c r="G28" s="186">
        <v>460.911</v>
      </c>
      <c r="H28" s="67">
        <f t="shared" si="1"/>
        <v>-0.34201348490407374</v>
      </c>
      <c r="J28" s="40">
        <f t="shared" si="2"/>
        <v>1.6240390054807985</v>
      </c>
      <c r="K28" s="199">
        <f t="shared" si="3"/>
        <v>1.5637884236954604</v>
      </c>
      <c r="L28" s="67">
        <f t="shared" ref="L28" si="5">(K28-J28)/J28</f>
        <v>-3.7099220882013728E-2</v>
      </c>
    </row>
    <row r="29" spans="1:12" ht="20.100000000000001" customHeight="1" x14ac:dyDescent="0.25">
      <c r="A29" s="14" t="s">
        <v>197</v>
      </c>
      <c r="B29" s="25">
        <v>860.7600000000001</v>
      </c>
      <c r="C29" s="186">
        <v>3236.5</v>
      </c>
      <c r="D29" s="67">
        <f t="shared" si="0"/>
        <v>2.7600492587945529</v>
      </c>
      <c r="F29" s="25">
        <v>145.57000000000005</v>
      </c>
      <c r="G29" s="186">
        <v>453.63299999999998</v>
      </c>
      <c r="H29" s="67">
        <f t="shared" si="1"/>
        <v>2.1162533489043058</v>
      </c>
      <c r="J29" s="40">
        <f t="shared" si="2"/>
        <v>1.6911798875412429</v>
      </c>
      <c r="K29" s="199">
        <f t="shared" si="3"/>
        <v>1.4016159431484629</v>
      </c>
      <c r="L29" s="67">
        <f t="shared" ref="L29:L30" si="6">(K29-J29)/J29</f>
        <v>-0.17122007334995484</v>
      </c>
    </row>
    <row r="30" spans="1:12" ht="20.100000000000001" customHeight="1" x14ac:dyDescent="0.25">
      <c r="A30" s="14" t="s">
        <v>174</v>
      </c>
      <c r="B30" s="25">
        <v>2105.02</v>
      </c>
      <c r="C30" s="186">
        <v>1868.3300000000002</v>
      </c>
      <c r="D30" s="67">
        <f t="shared" si="0"/>
        <v>-0.11244073690511246</v>
      </c>
      <c r="F30" s="25">
        <v>546.54200000000014</v>
      </c>
      <c r="G30" s="186">
        <v>442.93800000000005</v>
      </c>
      <c r="H30" s="67">
        <f t="shared" si="1"/>
        <v>-0.18956274174720344</v>
      </c>
      <c r="J30" s="40">
        <f t="shared" si="2"/>
        <v>2.5963743812410338</v>
      </c>
      <c r="K30" s="199">
        <f t="shared" si="3"/>
        <v>2.3707696177870079</v>
      </c>
      <c r="L30" s="67">
        <f t="shared" si="6"/>
        <v>-8.6892231368493833E-2</v>
      </c>
    </row>
    <row r="31" spans="1:12" ht="20.100000000000001" customHeight="1" x14ac:dyDescent="0.25">
      <c r="A31" s="14" t="s">
        <v>198</v>
      </c>
      <c r="B31" s="25">
        <v>15280.379999999997</v>
      </c>
      <c r="C31" s="186">
        <v>13581.480000000001</v>
      </c>
      <c r="D31" s="67">
        <f t="shared" si="0"/>
        <v>-0.11118178998166252</v>
      </c>
      <c r="F31" s="25">
        <v>513.49400000000003</v>
      </c>
      <c r="G31" s="186">
        <v>412.46699999999998</v>
      </c>
      <c r="H31" s="67">
        <f t="shared" si="1"/>
        <v>-0.19674426575578299</v>
      </c>
      <c r="J31" s="40">
        <f t="shared" si="2"/>
        <v>0.33604792550970597</v>
      </c>
      <c r="K31" s="199">
        <f t="shared" si="3"/>
        <v>0.30369812421032166</v>
      </c>
      <c r="L31" s="67">
        <f t="shared" si="4"/>
        <v>-9.6265439670003131E-2</v>
      </c>
    </row>
    <row r="32" spans="1:12" ht="20.100000000000001" customHeight="1" thickBot="1" x14ac:dyDescent="0.3">
      <c r="A32" s="14" t="s">
        <v>17</v>
      </c>
      <c r="B32" s="25">
        <f>B33-SUM(B7:B31)</f>
        <v>14464.619999999995</v>
      </c>
      <c r="C32" s="186">
        <f>C33-SUM(C7:C31)</f>
        <v>18891.149999999849</v>
      </c>
      <c r="D32" s="67">
        <f t="shared" si="0"/>
        <v>0.30602463113444078</v>
      </c>
      <c r="F32" s="25">
        <f>F33-SUM(F7:F31)</f>
        <v>2476.96899999999</v>
      </c>
      <c r="G32" s="186">
        <f>G33-SUM(G7:G31)</f>
        <v>3646.4569999999876</v>
      </c>
      <c r="H32" s="67">
        <f t="shared" si="1"/>
        <v>0.47214478663237297</v>
      </c>
      <c r="J32" s="40">
        <f t="shared" si="2"/>
        <v>1.7124328188365756</v>
      </c>
      <c r="K32" s="199">
        <f t="shared" si="3"/>
        <v>1.9302461734727727</v>
      </c>
      <c r="L32" s="67">
        <f t="shared" si="4"/>
        <v>0.12719526993425598</v>
      </c>
    </row>
    <row r="33" spans="1:12" ht="26.25" customHeight="1" thickBot="1" x14ac:dyDescent="0.3">
      <c r="A33" s="18" t="s">
        <v>18</v>
      </c>
      <c r="B33" s="23">
        <v>275100.55</v>
      </c>
      <c r="C33" s="191">
        <v>287067.70999999985</v>
      </c>
      <c r="D33" s="72">
        <f t="shared" si="0"/>
        <v>4.3501039892504242E-2</v>
      </c>
      <c r="E33" s="2"/>
      <c r="F33" s="23">
        <v>34833.580999999998</v>
      </c>
      <c r="G33" s="191">
        <v>38896.747999999985</v>
      </c>
      <c r="H33" s="72">
        <f t="shared" si="1"/>
        <v>0.11664511323139549</v>
      </c>
      <c r="J33" s="35">
        <f t="shared" si="2"/>
        <v>1.2662126993203029</v>
      </c>
      <c r="K33" s="192">
        <f t="shared" si="3"/>
        <v>1.3549677182431981</v>
      </c>
      <c r="L33" s="72">
        <f t="shared" si="4"/>
        <v>7.0094873452571163E-2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H5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160</v>
      </c>
      <c r="B39" s="46">
        <v>26953.24</v>
      </c>
      <c r="C39" s="193">
        <v>28097.750000000007</v>
      </c>
      <c r="D39" s="67">
        <f t="shared" ref="D39:D49" si="7">(C39-B39)/B39</f>
        <v>4.2462798535538047E-2</v>
      </c>
      <c r="F39" s="46">
        <v>3525.5039999999995</v>
      </c>
      <c r="G39" s="193">
        <v>3761.6310000000003</v>
      </c>
      <c r="H39" s="67">
        <f t="shared" ref="H39:H49" si="8">(G39-F39)/F39</f>
        <v>6.6976806720401086E-2</v>
      </c>
      <c r="J39" s="40">
        <f t="shared" ref="J39:J49" si="9">(F39/B39)*10</f>
        <v>1.3080074974288802</v>
      </c>
      <c r="K39" s="198">
        <f t="shared" ref="K39:K49" si="10">(G39/C39)*10</f>
        <v>1.3387659154202736</v>
      </c>
      <c r="L39" s="76">
        <f t="shared" si="4"/>
        <v>2.3515475294946277E-2</v>
      </c>
    </row>
    <row r="40" spans="1:12" ht="20.100000000000001" customHeight="1" x14ac:dyDescent="0.25">
      <c r="A40" s="45" t="s">
        <v>169</v>
      </c>
      <c r="B40" s="25">
        <v>13038.4</v>
      </c>
      <c r="C40" s="186">
        <v>17171.709999999995</v>
      </c>
      <c r="D40" s="67">
        <f t="shared" si="7"/>
        <v>0.31701052276352898</v>
      </c>
      <c r="F40" s="25">
        <v>2508.5209999999993</v>
      </c>
      <c r="G40" s="186">
        <v>3151.6320000000001</v>
      </c>
      <c r="H40" s="67">
        <f t="shared" si="8"/>
        <v>0.25637058649299765</v>
      </c>
      <c r="J40" s="40">
        <f t="shared" si="9"/>
        <v>1.9239484906123447</v>
      </c>
      <c r="K40" s="199">
        <f t="shared" si="10"/>
        <v>1.8353629312398128</v>
      </c>
      <c r="L40" s="67">
        <f t="shared" si="4"/>
        <v>-4.604362320757216E-2</v>
      </c>
    </row>
    <row r="41" spans="1:12" ht="20.100000000000001" customHeight="1" x14ac:dyDescent="0.25">
      <c r="A41" s="45" t="s">
        <v>175</v>
      </c>
      <c r="B41" s="25">
        <v>8950.1900000000023</v>
      </c>
      <c r="C41" s="186">
        <v>11805.210000000001</v>
      </c>
      <c r="D41" s="67">
        <f t="shared" si="7"/>
        <v>0.31898987619257219</v>
      </c>
      <c r="F41" s="25">
        <v>1855.0719999999997</v>
      </c>
      <c r="G41" s="186">
        <v>2469.1200000000003</v>
      </c>
      <c r="H41" s="67">
        <f t="shared" si="8"/>
        <v>0.33101033275258362</v>
      </c>
      <c r="J41" s="40">
        <f t="shared" si="9"/>
        <v>2.072662144602516</v>
      </c>
      <c r="K41" s="199">
        <f t="shared" si="10"/>
        <v>2.0915511032840586</v>
      </c>
      <c r="L41" s="67">
        <f t="shared" si="4"/>
        <v>9.1133804564974257E-3</v>
      </c>
    </row>
    <row r="42" spans="1:12" ht="20.100000000000001" customHeight="1" x14ac:dyDescent="0.25">
      <c r="A42" s="45" t="s">
        <v>166</v>
      </c>
      <c r="B42" s="25">
        <v>5612.8399999999992</v>
      </c>
      <c r="C42" s="186">
        <v>7658.55</v>
      </c>
      <c r="D42" s="67">
        <f t="shared" si="7"/>
        <v>0.36446968023317988</v>
      </c>
      <c r="F42" s="25">
        <v>1036.1620000000003</v>
      </c>
      <c r="G42" s="186">
        <v>1583.9440000000002</v>
      </c>
      <c r="H42" s="67">
        <f t="shared" si="8"/>
        <v>0.52866443664214646</v>
      </c>
      <c r="J42" s="40">
        <f t="shared" si="9"/>
        <v>1.8460565417863335</v>
      </c>
      <c r="K42" s="199">
        <f t="shared" si="10"/>
        <v>2.0682035111085</v>
      </c>
      <c r="L42" s="67">
        <f t="shared" si="4"/>
        <v>0.1203359508735341</v>
      </c>
    </row>
    <row r="43" spans="1:12" ht="20.100000000000001" customHeight="1" x14ac:dyDescent="0.25">
      <c r="A43" s="45" t="s">
        <v>163</v>
      </c>
      <c r="B43" s="25">
        <v>19188.830000000002</v>
      </c>
      <c r="C43" s="186">
        <v>17264.670000000002</v>
      </c>
      <c r="D43" s="67">
        <f t="shared" si="7"/>
        <v>-0.10027500373915448</v>
      </c>
      <c r="F43" s="25">
        <v>1919.0850000000003</v>
      </c>
      <c r="G43" s="186">
        <v>1573.6160000000002</v>
      </c>
      <c r="H43" s="67">
        <f t="shared" si="8"/>
        <v>-0.18001756045198625</v>
      </c>
      <c r="J43" s="40">
        <f t="shared" si="9"/>
        <v>1.0001052695761024</v>
      </c>
      <c r="K43" s="199">
        <f t="shared" si="10"/>
        <v>0.91146601701625352</v>
      </c>
      <c r="L43" s="67">
        <f t="shared" si="4"/>
        <v>-8.8629922525474594E-2</v>
      </c>
    </row>
    <row r="44" spans="1:12" ht="20.100000000000001" customHeight="1" x14ac:dyDescent="0.25">
      <c r="A44" s="45" t="s">
        <v>179</v>
      </c>
      <c r="B44" s="25">
        <v>2713.6899999999996</v>
      </c>
      <c r="C44" s="186">
        <v>5015.9000000000005</v>
      </c>
      <c r="D44" s="67">
        <f t="shared" si="7"/>
        <v>0.84836882621080567</v>
      </c>
      <c r="F44" s="25">
        <v>754.20499999999993</v>
      </c>
      <c r="G44" s="186">
        <v>1423.9780000000001</v>
      </c>
      <c r="H44" s="67">
        <f t="shared" si="8"/>
        <v>0.88805165704284672</v>
      </c>
      <c r="J44" s="40">
        <f t="shared" si="9"/>
        <v>2.7792599744259663</v>
      </c>
      <c r="K44" s="199">
        <f t="shared" si="10"/>
        <v>2.8389282082976135</v>
      </c>
      <c r="L44" s="67">
        <f t="shared" si="4"/>
        <v>2.1469108475169259E-2</v>
      </c>
    </row>
    <row r="45" spans="1:12" ht="20.100000000000001" customHeight="1" x14ac:dyDescent="0.25">
      <c r="A45" s="45" t="s">
        <v>177</v>
      </c>
      <c r="B45" s="25">
        <v>6563.57</v>
      </c>
      <c r="C45" s="186">
        <v>8657.9600000000009</v>
      </c>
      <c r="D45" s="67">
        <f t="shared" si="7"/>
        <v>0.31909311548440883</v>
      </c>
      <c r="F45" s="25">
        <v>862.04200000000003</v>
      </c>
      <c r="G45" s="186">
        <v>1040.4760000000001</v>
      </c>
      <c r="H45" s="67">
        <f t="shared" si="8"/>
        <v>0.20698991464453018</v>
      </c>
      <c r="J45" s="40">
        <f t="shared" si="9"/>
        <v>1.3133736670744733</v>
      </c>
      <c r="K45" s="199">
        <f t="shared" si="10"/>
        <v>1.2017565338717204</v>
      </c>
      <c r="L45" s="67">
        <f t="shared" si="4"/>
        <v>-8.4985054901686091E-2</v>
      </c>
    </row>
    <row r="46" spans="1:12" ht="20.100000000000001" customHeight="1" x14ac:dyDescent="0.25">
      <c r="A46" s="45" t="s">
        <v>170</v>
      </c>
      <c r="B46" s="25">
        <v>5540.54</v>
      </c>
      <c r="C46" s="186">
        <v>6790.9800000000005</v>
      </c>
      <c r="D46" s="67">
        <f t="shared" si="7"/>
        <v>0.22568919275016525</v>
      </c>
      <c r="F46" s="25">
        <v>730.18500000000006</v>
      </c>
      <c r="G46" s="186">
        <v>997.01199999999983</v>
      </c>
      <c r="H46" s="67">
        <f t="shared" si="8"/>
        <v>0.36542383094695147</v>
      </c>
      <c r="J46" s="40">
        <f t="shared" si="9"/>
        <v>1.3178950066239032</v>
      </c>
      <c r="K46" s="199">
        <f t="shared" si="10"/>
        <v>1.4681415642514037</v>
      </c>
      <c r="L46" s="67">
        <f t="shared" si="4"/>
        <v>0.11400495249799318</v>
      </c>
    </row>
    <row r="47" spans="1:12" ht="20.100000000000001" customHeight="1" x14ac:dyDescent="0.25">
      <c r="A47" s="45" t="s">
        <v>172</v>
      </c>
      <c r="B47" s="25">
        <v>5799.5300000000007</v>
      </c>
      <c r="C47" s="186">
        <v>7237.7400000000025</v>
      </c>
      <c r="D47" s="67">
        <f t="shared" si="7"/>
        <v>0.24798733690488742</v>
      </c>
      <c r="F47" s="25">
        <v>778.80099999999982</v>
      </c>
      <c r="G47" s="186">
        <v>956.94299999999998</v>
      </c>
      <c r="H47" s="67">
        <f t="shared" si="8"/>
        <v>0.22873879206626624</v>
      </c>
      <c r="J47" s="40">
        <f t="shared" si="9"/>
        <v>1.3428691635356653</v>
      </c>
      <c r="K47" s="199">
        <f t="shared" si="10"/>
        <v>1.3221571927148525</v>
      </c>
      <c r="L47" s="67">
        <f t="shared" si="4"/>
        <v>-1.5423669992004166E-2</v>
      </c>
    </row>
    <row r="48" spans="1:12" ht="20.100000000000001" customHeight="1" x14ac:dyDescent="0.25">
      <c r="A48" s="45" t="s">
        <v>165</v>
      </c>
      <c r="B48" s="25">
        <v>5265.4299999999994</v>
      </c>
      <c r="C48" s="186">
        <v>3515.5800000000004</v>
      </c>
      <c r="D48" s="67">
        <f t="shared" si="7"/>
        <v>-0.33232803398772737</v>
      </c>
      <c r="F48" s="25">
        <v>758.31200000000001</v>
      </c>
      <c r="G48" s="186">
        <v>589.79399999999998</v>
      </c>
      <c r="H48" s="67">
        <f t="shared" si="8"/>
        <v>-0.22222779014442606</v>
      </c>
      <c r="J48" s="40">
        <f t="shared" si="9"/>
        <v>1.4401710781455648</v>
      </c>
      <c r="K48" s="199">
        <f t="shared" si="10"/>
        <v>1.6776577406857471</v>
      </c>
      <c r="L48" s="67">
        <f t="shared" si="4"/>
        <v>0.16490170240467672</v>
      </c>
    </row>
    <row r="49" spans="1:12" ht="20.100000000000001" customHeight="1" x14ac:dyDescent="0.25">
      <c r="A49" s="45" t="s">
        <v>174</v>
      </c>
      <c r="B49" s="25">
        <v>2105.02</v>
      </c>
      <c r="C49" s="186">
        <v>1868.3300000000002</v>
      </c>
      <c r="D49" s="67">
        <f t="shared" si="7"/>
        <v>-0.11244073690511246</v>
      </c>
      <c r="F49" s="25">
        <v>546.54200000000014</v>
      </c>
      <c r="G49" s="186">
        <v>442.93800000000005</v>
      </c>
      <c r="H49" s="67">
        <f t="shared" si="8"/>
        <v>-0.18956274174720344</v>
      </c>
      <c r="J49" s="40">
        <f t="shared" si="9"/>
        <v>2.5963743812410338</v>
      </c>
      <c r="K49" s="199">
        <f t="shared" si="10"/>
        <v>2.3707696177870079</v>
      </c>
      <c r="L49" s="67">
        <f t="shared" si="4"/>
        <v>-8.6892231368493833E-2</v>
      </c>
    </row>
    <row r="50" spans="1:12" ht="20.100000000000001" customHeight="1" x14ac:dyDescent="0.25">
      <c r="A50" s="45" t="s">
        <v>186</v>
      </c>
      <c r="B50" s="25"/>
      <c r="C50" s="186">
        <v>1444.53</v>
      </c>
      <c r="D50" s="67"/>
      <c r="F50" s="25"/>
      <c r="G50" s="186">
        <v>388.70299999999992</v>
      </c>
      <c r="H50" s="67"/>
      <c r="J50" s="40"/>
      <c r="K50" s="199">
        <f t="shared" ref="K50:K62" si="11">(G50/C50)*10</f>
        <v>2.6908613874408971</v>
      </c>
      <c r="L50" s="67"/>
    </row>
    <row r="51" spans="1:12" ht="20.100000000000001" customHeight="1" x14ac:dyDescent="0.25">
      <c r="A51" s="45" t="s">
        <v>185</v>
      </c>
      <c r="B51" s="25">
        <v>742.09999999999991</v>
      </c>
      <c r="C51" s="186">
        <v>1343.03</v>
      </c>
      <c r="D51" s="67">
        <f t="shared" ref="D51:D59" si="12">(C51-B51)/B51</f>
        <v>0.80976957283385009</v>
      </c>
      <c r="F51" s="25">
        <v>176.30199999999999</v>
      </c>
      <c r="G51" s="186">
        <v>316.904</v>
      </c>
      <c r="H51" s="67">
        <f t="shared" ref="H51:H59" si="13">(G51-F51)/F51</f>
        <v>0.79750655125863579</v>
      </c>
      <c r="J51" s="40">
        <f t="shared" ref="J51:J59" si="14">(F51/B51)*10</f>
        <v>2.3757175582805554</v>
      </c>
      <c r="K51" s="199">
        <f t="shared" si="11"/>
        <v>2.3596196659791664</v>
      </c>
      <c r="L51" s="67">
        <f t="shared" si="4"/>
        <v>-6.7760126810023687E-3</v>
      </c>
    </row>
    <row r="52" spans="1:12" ht="20.100000000000001" customHeight="1" x14ac:dyDescent="0.25">
      <c r="A52" s="45" t="s">
        <v>184</v>
      </c>
      <c r="B52" s="25">
        <v>478.83000000000004</v>
      </c>
      <c r="C52" s="186">
        <v>903.45</v>
      </c>
      <c r="D52" s="67">
        <f t="shared" si="12"/>
        <v>0.88678654219660413</v>
      </c>
      <c r="F52" s="25">
        <v>108.13300000000002</v>
      </c>
      <c r="G52" s="186">
        <v>217.73600000000008</v>
      </c>
      <c r="H52" s="67">
        <f t="shared" si="13"/>
        <v>1.0135943698963317</v>
      </c>
      <c r="J52" s="40">
        <f t="shared" si="14"/>
        <v>2.258275379571038</v>
      </c>
      <c r="K52" s="199">
        <f t="shared" si="11"/>
        <v>2.4100503624993088</v>
      </c>
      <c r="L52" s="67">
        <f t="shared" si="4"/>
        <v>6.7208359220167685E-2</v>
      </c>
    </row>
    <row r="53" spans="1:12" ht="20.100000000000001" customHeight="1" x14ac:dyDescent="0.25">
      <c r="A53" s="45" t="s">
        <v>190</v>
      </c>
      <c r="B53" s="25">
        <v>627.98</v>
      </c>
      <c r="C53" s="186">
        <v>749.67000000000007</v>
      </c>
      <c r="D53" s="67">
        <f t="shared" si="12"/>
        <v>0.19378005668970358</v>
      </c>
      <c r="F53" s="25">
        <v>177.36900000000003</v>
      </c>
      <c r="G53" s="186">
        <v>213.48700000000002</v>
      </c>
      <c r="H53" s="67">
        <f t="shared" si="13"/>
        <v>0.2036319762754483</v>
      </c>
      <c r="J53" s="40">
        <f t="shared" si="14"/>
        <v>2.8244370839835669</v>
      </c>
      <c r="K53" s="199">
        <f t="shared" si="11"/>
        <v>2.8477463417236919</v>
      </c>
      <c r="L53" s="67">
        <f t="shared" si="4"/>
        <v>8.2527091406298294E-3</v>
      </c>
    </row>
    <row r="54" spans="1:12" ht="20.100000000000001" customHeight="1" x14ac:dyDescent="0.25">
      <c r="A54" s="45" t="s">
        <v>189</v>
      </c>
      <c r="B54" s="25">
        <v>384.99</v>
      </c>
      <c r="C54" s="186">
        <v>603.4</v>
      </c>
      <c r="D54" s="67">
        <f t="shared" si="12"/>
        <v>0.56731343671264178</v>
      </c>
      <c r="F54" s="25">
        <v>83.777999999999992</v>
      </c>
      <c r="G54" s="186">
        <v>127.57100000000001</v>
      </c>
      <c r="H54" s="67">
        <f t="shared" si="13"/>
        <v>0.52272673016782478</v>
      </c>
      <c r="J54" s="40">
        <f t="shared" si="14"/>
        <v>2.1761084703498792</v>
      </c>
      <c r="K54" s="199">
        <f t="shared" si="11"/>
        <v>2.1142028505137556</v>
      </c>
      <c r="L54" s="67">
        <f t="shared" ref="L54" si="15">(K54-J54)/J54</f>
        <v>-2.8447855738629759E-2</v>
      </c>
    </row>
    <row r="55" spans="1:12" ht="20.100000000000001" customHeight="1" x14ac:dyDescent="0.25">
      <c r="A55" s="45" t="s">
        <v>192</v>
      </c>
      <c r="B55" s="25">
        <v>238.79000000000002</v>
      </c>
      <c r="C55" s="186">
        <v>380.09000000000003</v>
      </c>
      <c r="D55" s="67">
        <f t="shared" si="12"/>
        <v>0.59173332216591989</v>
      </c>
      <c r="F55" s="25">
        <v>60.392999999999994</v>
      </c>
      <c r="G55" s="186">
        <v>91.138999999999996</v>
      </c>
      <c r="H55" s="67">
        <f t="shared" si="13"/>
        <v>0.50909873660854743</v>
      </c>
      <c r="J55" s="40">
        <f t="shared" si="14"/>
        <v>2.5291260103019386</v>
      </c>
      <c r="K55" s="199">
        <f t="shared" si="11"/>
        <v>2.3978268304875159</v>
      </c>
      <c r="L55" s="67">
        <f t="shared" ref="L55:L56" si="16">(K55-J55)/J55</f>
        <v>-5.1914843024665126E-2</v>
      </c>
    </row>
    <row r="56" spans="1:12" ht="20.100000000000001" customHeight="1" x14ac:dyDescent="0.25">
      <c r="A56" s="45" t="s">
        <v>191</v>
      </c>
      <c r="B56" s="25">
        <v>705.99999999999989</v>
      </c>
      <c r="C56" s="186">
        <v>261.07</v>
      </c>
      <c r="D56" s="67">
        <f t="shared" si="12"/>
        <v>-0.63021246458923508</v>
      </c>
      <c r="F56" s="25">
        <v>134.39399999999998</v>
      </c>
      <c r="G56" s="186">
        <v>55.44</v>
      </c>
      <c r="H56" s="67">
        <f t="shared" si="13"/>
        <v>-0.58748158399928563</v>
      </c>
      <c r="J56" s="40">
        <f t="shared" si="14"/>
        <v>1.9035977337110483</v>
      </c>
      <c r="K56" s="199">
        <f t="shared" si="11"/>
        <v>2.1235683916191057</v>
      </c>
      <c r="L56" s="67">
        <f t="shared" si="16"/>
        <v>0.11555522157468971</v>
      </c>
    </row>
    <row r="57" spans="1:12" ht="20.100000000000001" customHeight="1" x14ac:dyDescent="0.25">
      <c r="A57" s="45" t="s">
        <v>188</v>
      </c>
      <c r="B57" s="25">
        <v>824.71000000000015</v>
      </c>
      <c r="C57" s="186">
        <v>379.91</v>
      </c>
      <c r="D57" s="67">
        <f t="shared" si="12"/>
        <v>-0.5393411017206049</v>
      </c>
      <c r="F57" s="25">
        <v>78.034999999999997</v>
      </c>
      <c r="G57" s="186">
        <v>41.76100000000001</v>
      </c>
      <c r="H57" s="67">
        <f t="shared" si="13"/>
        <v>-0.4648426987890048</v>
      </c>
      <c r="J57" s="40">
        <f t="shared" si="14"/>
        <v>0.94621139552084954</v>
      </c>
      <c r="K57" s="199">
        <f t="shared" si="11"/>
        <v>1.0992340291121583</v>
      </c>
      <c r="L57" s="67">
        <f t="shared" si="4"/>
        <v>0.16172140212608221</v>
      </c>
    </row>
    <row r="58" spans="1:12" ht="20.100000000000001" customHeight="1" x14ac:dyDescent="0.25">
      <c r="A58" s="45" t="s">
        <v>187</v>
      </c>
      <c r="B58" s="25">
        <v>111.04</v>
      </c>
      <c r="C58" s="186">
        <v>146.98000000000002</v>
      </c>
      <c r="D58" s="67">
        <f t="shared" si="12"/>
        <v>0.32366714697406351</v>
      </c>
      <c r="F58" s="25">
        <v>30.091000000000001</v>
      </c>
      <c r="G58" s="186">
        <v>38.442999999999998</v>
      </c>
      <c r="H58" s="67">
        <f t="shared" si="13"/>
        <v>0.27755807384267711</v>
      </c>
      <c r="J58" s="40">
        <f t="shared" si="14"/>
        <v>2.709924351585014</v>
      </c>
      <c r="K58" s="199">
        <f t="shared" si="11"/>
        <v>2.6155259218941347</v>
      </c>
      <c r="L58" s="67">
        <f t="shared" ref="L58" si="17">(K58-J58)/J58</f>
        <v>-3.4834341274385165E-2</v>
      </c>
    </row>
    <row r="59" spans="1:12" ht="20.100000000000001" customHeight="1" x14ac:dyDescent="0.25">
      <c r="A59" s="45" t="s">
        <v>212</v>
      </c>
      <c r="B59" s="25">
        <v>43.2</v>
      </c>
      <c r="C59" s="186">
        <v>48.6</v>
      </c>
      <c r="D59" s="67">
        <f t="shared" si="12"/>
        <v>0.12499999999999996</v>
      </c>
      <c r="F59" s="25">
        <v>14.994</v>
      </c>
      <c r="G59" s="186">
        <v>18.331</v>
      </c>
      <c r="H59" s="67">
        <f t="shared" si="13"/>
        <v>0.22255568894224356</v>
      </c>
      <c r="J59" s="40">
        <f t="shared" si="14"/>
        <v>3.4708333333333332</v>
      </c>
      <c r="K59" s="199">
        <f t="shared" si="11"/>
        <v>3.7718106995884773</v>
      </c>
      <c r="L59" s="67">
        <f>(K59-J59)/J59</f>
        <v>8.6716167948660952E-2</v>
      </c>
    </row>
    <row r="60" spans="1:12" ht="20.100000000000001" customHeight="1" x14ac:dyDescent="0.25">
      <c r="A60" s="45" t="s">
        <v>217</v>
      </c>
      <c r="B60" s="25"/>
      <c r="C60" s="186">
        <v>58.32</v>
      </c>
      <c r="D60" s="67"/>
      <c r="F60" s="25"/>
      <c r="G60" s="186">
        <v>16.46</v>
      </c>
      <c r="H60" s="67"/>
      <c r="J60" s="40"/>
      <c r="K60" s="199">
        <f t="shared" si="11"/>
        <v>2.822359396433471</v>
      </c>
      <c r="L60" s="67"/>
    </row>
    <row r="61" spans="1:12" ht="20.100000000000001" customHeight="1" thickBot="1" x14ac:dyDescent="0.3">
      <c r="A61" s="14" t="s">
        <v>17</v>
      </c>
      <c r="B61" s="25">
        <f>B62-SUM(B39:B60)</f>
        <v>1467.2299999999959</v>
      </c>
      <c r="C61" s="186">
        <f>C62-SUM(C39:C60)</f>
        <v>191.46999999997206</v>
      </c>
      <c r="D61" s="67">
        <f>(C61-B61)/B61</f>
        <v>-0.86950239567077237</v>
      </c>
      <c r="F61" s="25">
        <f>F62-SUM(F39:F60)</f>
        <v>106.14899999999943</v>
      </c>
      <c r="G61" s="186">
        <f>G62-SUM(G39:G60)</f>
        <v>30.252000000007683</v>
      </c>
      <c r="H61" s="67">
        <f>(G61-F61)/F61</f>
        <v>-0.71500438063469418</v>
      </c>
      <c r="J61" s="40">
        <f>(F61/B61)*10</f>
        <v>0.72346530537134413</v>
      </c>
      <c r="K61" s="199">
        <f t="shared" si="11"/>
        <v>1.5799864208498509</v>
      </c>
      <c r="L61" s="67">
        <f t="shared" si="4"/>
        <v>1.1839145693916406</v>
      </c>
    </row>
    <row r="62" spans="1:12" ht="26.25" customHeight="1" thickBot="1" x14ac:dyDescent="0.3">
      <c r="A62" s="18" t="s">
        <v>18</v>
      </c>
      <c r="B62" s="47">
        <v>107356.15</v>
      </c>
      <c r="C62" s="197">
        <v>121594.9</v>
      </c>
      <c r="D62" s="72">
        <f>(C62-B62)/B62</f>
        <v>0.13263096711273645</v>
      </c>
      <c r="E62" s="2"/>
      <c r="F62" s="47">
        <v>16244.068999999998</v>
      </c>
      <c r="G62" s="197">
        <v>19547.311000000005</v>
      </c>
      <c r="H62" s="72">
        <f>(G62-F62)/F62</f>
        <v>0.20335065062823901</v>
      </c>
      <c r="I62" s="2"/>
      <c r="J62" s="35">
        <f>(F62/B62)*10</f>
        <v>1.5131009262161506</v>
      </c>
      <c r="K62" s="192">
        <f t="shared" si="11"/>
        <v>1.607576551319176</v>
      </c>
      <c r="L62" s="72">
        <f t="shared" si="4"/>
        <v>6.2438416014510674E-2</v>
      </c>
    </row>
    <row r="64" spans="1:12" ht="15.75" thickBot="1" x14ac:dyDescent="0.3"/>
    <row r="65" spans="1:12" x14ac:dyDescent="0.25">
      <c r="A65" s="413" t="s">
        <v>15</v>
      </c>
      <c r="B65" s="409" t="s">
        <v>1</v>
      </c>
      <c r="C65" s="402"/>
      <c r="D65" s="176" t="s">
        <v>0</v>
      </c>
      <c r="F65" s="416" t="s">
        <v>19</v>
      </c>
      <c r="G65" s="417"/>
      <c r="H65" s="176" t="s">
        <v>0</v>
      </c>
      <c r="J65" s="401" t="s">
        <v>22</v>
      </c>
      <c r="K65" s="402"/>
      <c r="L65" s="176" t="s">
        <v>0</v>
      </c>
    </row>
    <row r="66" spans="1:12" x14ac:dyDescent="0.25">
      <c r="A66" s="414"/>
      <c r="B66" s="410" t="str">
        <f>B5</f>
        <v>jan-mar</v>
      </c>
      <c r="C66" s="404"/>
      <c r="D66" s="177" t="str">
        <f>D37</f>
        <v>2021/2020</v>
      </c>
      <c r="F66" s="399" t="str">
        <f>B5</f>
        <v>jan-mar</v>
      </c>
      <c r="G66" s="404"/>
      <c r="H66" s="177" t="str">
        <f>H37</f>
        <v>2021/2020</v>
      </c>
      <c r="J66" s="399" t="str">
        <f>B5</f>
        <v>jan-mar</v>
      </c>
      <c r="K66" s="400"/>
      <c r="L66" s="177" t="str">
        <f>L37</f>
        <v>2021/2020</v>
      </c>
    </row>
    <row r="67" spans="1:12" ht="19.5" customHeight="1" thickBot="1" x14ac:dyDescent="0.3">
      <c r="A67" s="415"/>
      <c r="B67" s="120">
        <f>B6</f>
        <v>2020</v>
      </c>
      <c r="C67" s="180">
        <f>C6</f>
        <v>2021</v>
      </c>
      <c r="D67" s="178" t="s">
        <v>1</v>
      </c>
      <c r="F67" s="31">
        <f>B6</f>
        <v>2020</v>
      </c>
      <c r="G67" s="180">
        <f>C6</f>
        <v>2021</v>
      </c>
      <c r="H67" s="315">
        <v>1000</v>
      </c>
      <c r="J67" s="31">
        <f>B6</f>
        <v>2020</v>
      </c>
      <c r="K67" s="180">
        <f>C6</f>
        <v>2021</v>
      </c>
      <c r="L67" s="178"/>
    </row>
    <row r="68" spans="1:12" ht="20.100000000000001" customHeight="1" x14ac:dyDescent="0.25">
      <c r="A68" s="45" t="s">
        <v>171</v>
      </c>
      <c r="B68" s="46">
        <v>63679.67000000002</v>
      </c>
      <c r="C68" s="193">
        <v>51756.979999999996</v>
      </c>
      <c r="D68" s="76">
        <f t="shared" ref="D68:D86" si="18">(C68-B68)/B68</f>
        <v>-0.187229142362076</v>
      </c>
      <c r="F68" s="25">
        <v>5605.2820000000002</v>
      </c>
      <c r="G68" s="193">
        <v>4830.8629999999994</v>
      </c>
      <c r="H68" s="76">
        <f t="shared" ref="H68:H86" si="19">(G68-F68)/F68</f>
        <v>-0.13815879379485291</v>
      </c>
      <c r="J68" s="49">
        <f t="shared" ref="J68:J86" si="20">(F68/B68)*10</f>
        <v>0.88023100622223682</v>
      </c>
      <c r="K68" s="195">
        <f t="shared" ref="K68:K86" si="21">(G68/C68)*10</f>
        <v>0.93337420382719394</v>
      </c>
      <c r="L68" s="76">
        <f t="shared" si="4"/>
        <v>6.0374148637454106E-2</v>
      </c>
    </row>
    <row r="69" spans="1:12" ht="20.100000000000001" customHeight="1" x14ac:dyDescent="0.25">
      <c r="A69" s="45" t="s">
        <v>161</v>
      </c>
      <c r="B69" s="25">
        <v>7640.66</v>
      </c>
      <c r="C69" s="186">
        <v>8650.8400000000038</v>
      </c>
      <c r="D69" s="67">
        <f t="shared" si="18"/>
        <v>0.13221109171197304</v>
      </c>
      <c r="F69" s="25">
        <v>1942.4569999999997</v>
      </c>
      <c r="G69" s="186">
        <v>1875.4079999999999</v>
      </c>
      <c r="H69" s="67">
        <f t="shared" si="19"/>
        <v>-3.451762381355148E-2</v>
      </c>
      <c r="J69" s="48">
        <f t="shared" si="20"/>
        <v>2.5422633646831554</v>
      </c>
      <c r="K69" s="189">
        <f t="shared" si="21"/>
        <v>2.1678912105645223</v>
      </c>
      <c r="L69" s="67">
        <f t="shared" si="4"/>
        <v>-0.14725939071434146</v>
      </c>
    </row>
    <row r="70" spans="1:12" ht="20.100000000000001" customHeight="1" x14ac:dyDescent="0.25">
      <c r="A70" s="45" t="s">
        <v>168</v>
      </c>
      <c r="B70" s="25">
        <v>6582.130000000001</v>
      </c>
      <c r="C70" s="186">
        <v>9225.4699999999975</v>
      </c>
      <c r="D70" s="67">
        <f t="shared" si="18"/>
        <v>0.4015934051743123</v>
      </c>
      <c r="F70" s="25">
        <v>946.18900000000008</v>
      </c>
      <c r="G70" s="186">
        <v>1602.0109999999997</v>
      </c>
      <c r="H70" s="67">
        <f t="shared" si="19"/>
        <v>0.6931194507651216</v>
      </c>
      <c r="J70" s="48">
        <f t="shared" si="20"/>
        <v>1.4375118692581277</v>
      </c>
      <c r="K70" s="189">
        <f t="shared" si="21"/>
        <v>1.7365088174369439</v>
      </c>
      <c r="L70" s="67">
        <f t="shared" si="4"/>
        <v>0.2079961595956232</v>
      </c>
    </row>
    <row r="71" spans="1:12" ht="20.100000000000001" customHeight="1" x14ac:dyDescent="0.25">
      <c r="A71" s="45" t="s">
        <v>164</v>
      </c>
      <c r="B71" s="25">
        <v>13855.239999999998</v>
      </c>
      <c r="C71" s="186">
        <v>9489.119999999999</v>
      </c>
      <c r="D71" s="67">
        <f t="shared" si="18"/>
        <v>-0.31512409745338221</v>
      </c>
      <c r="F71" s="25">
        <v>2712.2750000000005</v>
      </c>
      <c r="G71" s="186">
        <v>1580.1379999999999</v>
      </c>
      <c r="H71" s="67">
        <f t="shared" si="19"/>
        <v>-0.41741231991593786</v>
      </c>
      <c r="J71" s="48">
        <f t="shared" si="20"/>
        <v>1.9575806698404365</v>
      </c>
      <c r="K71" s="189">
        <f t="shared" si="21"/>
        <v>1.6652102618577911</v>
      </c>
      <c r="L71" s="67">
        <f t="shared" si="4"/>
        <v>-0.1493529296069708</v>
      </c>
    </row>
    <row r="72" spans="1:12" ht="20.100000000000001" customHeight="1" x14ac:dyDescent="0.25">
      <c r="A72" s="45" t="s">
        <v>162</v>
      </c>
      <c r="B72" s="25">
        <v>7288.2900000000009</v>
      </c>
      <c r="C72" s="186">
        <v>10649.560000000003</v>
      </c>
      <c r="D72" s="67">
        <f t="shared" si="18"/>
        <v>0.46118774088297831</v>
      </c>
      <c r="F72" s="25">
        <v>1280.2390000000003</v>
      </c>
      <c r="G72" s="186">
        <v>1563.5589999999997</v>
      </c>
      <c r="H72" s="67">
        <f t="shared" si="19"/>
        <v>0.22130242868714312</v>
      </c>
      <c r="J72" s="48">
        <f t="shared" si="20"/>
        <v>1.7565697852308293</v>
      </c>
      <c r="K72" s="189">
        <f t="shared" si="21"/>
        <v>1.4681911740954547</v>
      </c>
      <c r="L72" s="67">
        <f t="shared" ref="L72:L78" si="22">(K72-J72)/J72</f>
        <v>-0.1641714514049204</v>
      </c>
    </row>
    <row r="73" spans="1:12" ht="20.100000000000001" customHeight="1" x14ac:dyDescent="0.25">
      <c r="A73" s="45" t="s">
        <v>182</v>
      </c>
      <c r="B73" s="25">
        <v>21239.639999999996</v>
      </c>
      <c r="C73" s="186">
        <v>20783.339999999997</v>
      </c>
      <c r="D73" s="67">
        <f t="shared" si="18"/>
        <v>-2.1483414973135107E-2</v>
      </c>
      <c r="F73" s="25">
        <v>1048.357</v>
      </c>
      <c r="G73" s="186">
        <v>1060.1499999999999</v>
      </c>
      <c r="H73" s="67">
        <f t="shared" si="19"/>
        <v>1.1249030626017563E-2</v>
      </c>
      <c r="J73" s="48">
        <f t="shared" si="20"/>
        <v>0.49358510784551912</v>
      </c>
      <c r="K73" s="189">
        <f t="shared" si="21"/>
        <v>0.51009606733085255</v>
      </c>
      <c r="L73" s="67">
        <f t="shared" si="22"/>
        <v>3.3451089230392632E-2</v>
      </c>
    </row>
    <row r="74" spans="1:12" ht="20.100000000000001" customHeight="1" x14ac:dyDescent="0.25">
      <c r="A74" s="45" t="s">
        <v>178</v>
      </c>
      <c r="B74" s="25">
        <v>1054.0799999999997</v>
      </c>
      <c r="C74" s="186">
        <v>4814.26</v>
      </c>
      <c r="D74" s="67">
        <f t="shared" si="18"/>
        <v>3.5672624468731038</v>
      </c>
      <c r="F74" s="25">
        <v>102.85599999999999</v>
      </c>
      <c r="G74" s="186">
        <v>925.92599999999993</v>
      </c>
      <c r="H74" s="67">
        <f t="shared" si="19"/>
        <v>8.0021583573150803</v>
      </c>
      <c r="J74" s="48">
        <f t="shared" si="20"/>
        <v>0.97578931390406831</v>
      </c>
      <c r="K74" s="189">
        <f t="shared" si="21"/>
        <v>1.923298700111751</v>
      </c>
      <c r="L74" s="67">
        <f t="shared" si="22"/>
        <v>0.97101840807905593</v>
      </c>
    </row>
    <row r="75" spans="1:12" ht="20.100000000000001" customHeight="1" x14ac:dyDescent="0.25">
      <c r="A75" s="45" t="s">
        <v>167</v>
      </c>
      <c r="B75" s="25">
        <v>4422.47</v>
      </c>
      <c r="C75" s="186">
        <v>4825.5700000000024</v>
      </c>
      <c r="D75" s="67">
        <f t="shared" si="18"/>
        <v>9.1148159286553024E-2</v>
      </c>
      <c r="F75" s="25">
        <v>786.82500000000005</v>
      </c>
      <c r="G75" s="186">
        <v>838.69399999999996</v>
      </c>
      <c r="H75" s="67">
        <f t="shared" si="19"/>
        <v>6.592190131223577E-2</v>
      </c>
      <c r="J75" s="48">
        <f t="shared" si="20"/>
        <v>1.7791528263617389</v>
      </c>
      <c r="K75" s="189">
        <f t="shared" si="21"/>
        <v>1.7380205861690943</v>
      </c>
      <c r="L75" s="67">
        <f t="shared" si="22"/>
        <v>-2.3119003372384588E-2</v>
      </c>
    </row>
    <row r="76" spans="1:12" ht="20.100000000000001" customHeight="1" x14ac:dyDescent="0.25">
      <c r="A76" s="45" t="s">
        <v>199</v>
      </c>
      <c r="B76" s="25">
        <v>702.08</v>
      </c>
      <c r="C76" s="186">
        <v>3954.3200000000006</v>
      </c>
      <c r="D76" s="67">
        <f t="shared" si="18"/>
        <v>4.6322926162260716</v>
      </c>
      <c r="F76" s="25">
        <v>116.81399999999999</v>
      </c>
      <c r="G76" s="186">
        <v>600.04500000000007</v>
      </c>
      <c r="H76" s="67">
        <f t="shared" si="19"/>
        <v>4.1367558683034575</v>
      </c>
      <c r="J76" s="48">
        <f t="shared" si="20"/>
        <v>1.6638274840474019</v>
      </c>
      <c r="K76" s="189">
        <f t="shared" si="21"/>
        <v>1.5174416840316414</v>
      </c>
      <c r="L76" s="67">
        <f t="shared" si="22"/>
        <v>-8.798135709338363E-2</v>
      </c>
    </row>
    <row r="77" spans="1:12" ht="20.100000000000001" customHeight="1" x14ac:dyDescent="0.25">
      <c r="A77" s="45" t="s">
        <v>195</v>
      </c>
      <c r="B77" s="25">
        <v>10669.869999999999</v>
      </c>
      <c r="C77" s="186">
        <v>7261.41</v>
      </c>
      <c r="D77" s="67">
        <f t="shared" si="18"/>
        <v>-0.31944719101544811</v>
      </c>
      <c r="F77" s="25">
        <v>898.13400000000001</v>
      </c>
      <c r="G77" s="186">
        <v>591.75599999999997</v>
      </c>
      <c r="H77" s="67">
        <f t="shared" si="19"/>
        <v>-0.34112727054092157</v>
      </c>
      <c r="J77" s="48">
        <f t="shared" si="20"/>
        <v>0.84174783760252003</v>
      </c>
      <c r="K77" s="189">
        <f t="shared" si="21"/>
        <v>0.8149326370498291</v>
      </c>
      <c r="L77" s="67">
        <f t="shared" si="22"/>
        <v>-3.1856571950415011E-2</v>
      </c>
    </row>
    <row r="78" spans="1:12" ht="20.100000000000001" customHeight="1" x14ac:dyDescent="0.25">
      <c r="A78" s="45" t="s">
        <v>176</v>
      </c>
      <c r="B78" s="25">
        <v>1316.1399999999999</v>
      </c>
      <c r="C78" s="186">
        <v>1915.9299999999998</v>
      </c>
      <c r="D78" s="67">
        <f t="shared" si="18"/>
        <v>0.45571899645934327</v>
      </c>
      <c r="F78" s="25">
        <v>283.202</v>
      </c>
      <c r="G78" s="186">
        <v>463.64600000000007</v>
      </c>
      <c r="H78" s="67">
        <f t="shared" si="19"/>
        <v>0.63715651725623434</v>
      </c>
      <c r="J78" s="48">
        <f t="shared" si="20"/>
        <v>2.1517619706110294</v>
      </c>
      <c r="K78" s="189">
        <f t="shared" si="21"/>
        <v>2.419952712259843</v>
      </c>
      <c r="L78" s="67">
        <f t="shared" si="22"/>
        <v>0.12463773656742168</v>
      </c>
    </row>
    <row r="79" spans="1:12" ht="20.100000000000001" customHeight="1" x14ac:dyDescent="0.25">
      <c r="A79" s="45" t="s">
        <v>173</v>
      </c>
      <c r="B79" s="25">
        <v>4313.24</v>
      </c>
      <c r="C79" s="186">
        <v>2947.3999999999996</v>
      </c>
      <c r="D79" s="67">
        <f t="shared" si="18"/>
        <v>-0.31666218434401988</v>
      </c>
      <c r="F79" s="25">
        <v>700.48699999999985</v>
      </c>
      <c r="G79" s="186">
        <v>460.911</v>
      </c>
      <c r="H79" s="67">
        <f t="shared" si="19"/>
        <v>-0.34201348490407374</v>
      </c>
      <c r="J79" s="48">
        <f t="shared" si="20"/>
        <v>1.6240390054807985</v>
      </c>
      <c r="K79" s="189">
        <f t="shared" si="21"/>
        <v>1.5637884236954604</v>
      </c>
      <c r="L79" s="67">
        <f t="shared" ref="L79:L83" si="23">(K79-J79)/J79</f>
        <v>-3.7099220882013728E-2</v>
      </c>
    </row>
    <row r="80" spans="1:12" ht="20.100000000000001" customHeight="1" x14ac:dyDescent="0.25">
      <c r="A80" s="45" t="s">
        <v>197</v>
      </c>
      <c r="B80" s="25">
        <v>860.7600000000001</v>
      </c>
      <c r="C80" s="186">
        <v>3236.5</v>
      </c>
      <c r="D80" s="67">
        <f t="shared" si="18"/>
        <v>2.7600492587945529</v>
      </c>
      <c r="F80" s="25">
        <v>145.57000000000005</v>
      </c>
      <c r="G80" s="186">
        <v>453.63299999999998</v>
      </c>
      <c r="H80" s="67">
        <f t="shared" si="19"/>
        <v>2.1162533489043058</v>
      </c>
      <c r="J80" s="48">
        <f t="shared" si="20"/>
        <v>1.6911798875412429</v>
      </c>
      <c r="K80" s="189">
        <f t="shared" si="21"/>
        <v>1.4016159431484629</v>
      </c>
      <c r="L80" s="67">
        <f t="shared" si="23"/>
        <v>-0.17122007334995484</v>
      </c>
    </row>
    <row r="81" spans="1:12" ht="20.100000000000001" customHeight="1" x14ac:dyDescent="0.25">
      <c r="A81" s="45" t="s">
        <v>198</v>
      </c>
      <c r="B81" s="25">
        <v>15280.379999999997</v>
      </c>
      <c r="C81" s="186">
        <v>13581.480000000001</v>
      </c>
      <c r="D81" s="67">
        <f t="shared" si="18"/>
        <v>-0.11118178998166252</v>
      </c>
      <c r="F81" s="25">
        <v>513.49400000000003</v>
      </c>
      <c r="G81" s="186">
        <v>412.46699999999998</v>
      </c>
      <c r="H81" s="67">
        <f t="shared" si="19"/>
        <v>-0.19674426575578299</v>
      </c>
      <c r="J81" s="48">
        <f t="shared" si="20"/>
        <v>0.33604792550970597</v>
      </c>
      <c r="K81" s="189">
        <f t="shared" si="21"/>
        <v>0.30369812421032166</v>
      </c>
      <c r="L81" s="67">
        <f t="shared" si="23"/>
        <v>-9.6265439670003131E-2</v>
      </c>
    </row>
    <row r="82" spans="1:12" ht="20.100000000000001" customHeight="1" x14ac:dyDescent="0.25">
      <c r="A82" s="45" t="s">
        <v>180</v>
      </c>
      <c r="B82" s="25">
        <v>942.02</v>
      </c>
      <c r="C82" s="186">
        <v>1781.72</v>
      </c>
      <c r="D82" s="67">
        <f t="shared" si="18"/>
        <v>0.89138234857009413</v>
      </c>
      <c r="F82" s="25">
        <v>107.03800000000001</v>
      </c>
      <c r="G82" s="186">
        <v>187.72499999999999</v>
      </c>
      <c r="H82" s="67">
        <f t="shared" si="19"/>
        <v>0.75381640165174957</v>
      </c>
      <c r="J82" s="48">
        <f t="shared" si="20"/>
        <v>1.1362603766374388</v>
      </c>
      <c r="K82" s="189">
        <f t="shared" si="21"/>
        <v>1.0536167299014434</v>
      </c>
      <c r="L82" s="67">
        <f t="shared" si="23"/>
        <v>-7.2733018272242031E-2</v>
      </c>
    </row>
    <row r="83" spans="1:12" ht="20.100000000000001" customHeight="1" x14ac:dyDescent="0.25">
      <c r="A83" s="45" t="s">
        <v>181</v>
      </c>
      <c r="B83" s="25">
        <v>277.78000000000003</v>
      </c>
      <c r="C83" s="186">
        <v>788.66000000000008</v>
      </c>
      <c r="D83" s="67">
        <f t="shared" si="18"/>
        <v>1.8391532867737057</v>
      </c>
      <c r="F83" s="25">
        <v>65.047000000000011</v>
      </c>
      <c r="G83" s="186">
        <v>172.245</v>
      </c>
      <c r="H83" s="67">
        <f t="shared" si="19"/>
        <v>1.6480083631835438</v>
      </c>
      <c r="J83" s="48">
        <f t="shared" si="20"/>
        <v>2.3416732666138671</v>
      </c>
      <c r="K83" s="189">
        <f t="shared" si="21"/>
        <v>2.1840209976415692</v>
      </c>
      <c r="L83" s="67">
        <f t="shared" si="23"/>
        <v>-6.7324622619221342E-2</v>
      </c>
    </row>
    <row r="84" spans="1:12" ht="20.100000000000001" customHeight="1" x14ac:dyDescent="0.25">
      <c r="A84" s="45" t="s">
        <v>196</v>
      </c>
      <c r="B84" s="25">
        <v>929.77</v>
      </c>
      <c r="C84" s="186">
        <v>683.68999999999994</v>
      </c>
      <c r="D84" s="67">
        <f t="shared" si="18"/>
        <v>-0.26466760596706718</v>
      </c>
      <c r="F84" s="25">
        <v>182.70200000000003</v>
      </c>
      <c r="G84" s="186">
        <v>150.16399999999999</v>
      </c>
      <c r="H84" s="67">
        <f t="shared" si="19"/>
        <v>-0.17809328852448267</v>
      </c>
      <c r="J84" s="48">
        <f t="shared" si="20"/>
        <v>1.9650236079890728</v>
      </c>
      <c r="K84" s="189">
        <f t="shared" si="21"/>
        <v>2.1963755503225144</v>
      </c>
      <c r="L84" s="67">
        <f t="shared" ref="L84" si="24">(K84-J84)/J84</f>
        <v>0.11773494292529034</v>
      </c>
    </row>
    <row r="85" spans="1:12" ht="20.100000000000001" customHeight="1" x14ac:dyDescent="0.25">
      <c r="A85" s="45" t="s">
        <v>222</v>
      </c>
      <c r="B85" s="25">
        <v>695.22</v>
      </c>
      <c r="C85" s="186">
        <v>542.17000000000007</v>
      </c>
      <c r="D85" s="67">
        <f t="shared" si="18"/>
        <v>-0.22014614078996569</v>
      </c>
      <c r="F85" s="25">
        <v>160.48599999999999</v>
      </c>
      <c r="G85" s="186">
        <v>130.74800000000002</v>
      </c>
      <c r="H85" s="67">
        <f t="shared" si="19"/>
        <v>-0.18529965230612</v>
      </c>
      <c r="J85" s="48">
        <f t="shared" si="20"/>
        <v>2.3084203561462555</v>
      </c>
      <c r="K85" s="189">
        <f t="shared" si="21"/>
        <v>2.411568327277422</v>
      </c>
      <c r="L85" s="67">
        <f t="shared" ref="L85" si="25">(K85-J85)/J85</f>
        <v>4.4683357108912657E-2</v>
      </c>
    </row>
    <row r="86" spans="1:12" ht="20.100000000000001" customHeight="1" x14ac:dyDescent="0.25">
      <c r="A86" s="45" t="s">
        <v>223</v>
      </c>
      <c r="B86" s="25">
        <v>232.24</v>
      </c>
      <c r="C86" s="186">
        <v>469.22</v>
      </c>
      <c r="D86" s="67">
        <f t="shared" si="18"/>
        <v>1.0204099207716155</v>
      </c>
      <c r="F86" s="25">
        <v>64.100000000000009</v>
      </c>
      <c r="G86" s="186">
        <v>129.50399999999999</v>
      </c>
      <c r="H86" s="67">
        <f t="shared" si="19"/>
        <v>1.0203432137285486</v>
      </c>
      <c r="J86" s="48">
        <f t="shared" si="20"/>
        <v>2.7600757836720637</v>
      </c>
      <c r="K86" s="189">
        <f t="shared" si="21"/>
        <v>2.7599846553855327</v>
      </c>
      <c r="L86" s="67">
        <f t="shared" ref="L86" si="26">(K86-J86)/J86</f>
        <v>-3.3016588555325099E-5</v>
      </c>
    </row>
    <row r="87" spans="1:12" ht="20.100000000000001" customHeight="1" x14ac:dyDescent="0.25">
      <c r="A87" s="45" t="s">
        <v>224</v>
      </c>
      <c r="B87" s="25"/>
      <c r="C87" s="186">
        <v>5.16</v>
      </c>
      <c r="D87" s="67"/>
      <c r="F87" s="25"/>
      <c r="G87" s="186">
        <v>127.13800000000001</v>
      </c>
      <c r="H87" s="67"/>
      <c r="J87" s="48"/>
      <c r="K87" s="189">
        <f t="shared" ref="K87:K96" si="27">(G87/C87)*10</f>
        <v>246.39147286821708</v>
      </c>
      <c r="L87" s="67"/>
    </row>
    <row r="88" spans="1:12" ht="20.100000000000001" customHeight="1" x14ac:dyDescent="0.25">
      <c r="A88" s="45" t="s">
        <v>225</v>
      </c>
      <c r="B88" s="25">
        <v>239.4</v>
      </c>
      <c r="C88" s="186">
        <v>957.60000000000014</v>
      </c>
      <c r="D88" s="67">
        <f t="shared" ref="D88:D96" si="28">(C88-B88)/B88</f>
        <v>3.0000000000000004</v>
      </c>
      <c r="F88" s="25">
        <v>27.51</v>
      </c>
      <c r="G88" s="186">
        <v>110.03999999999999</v>
      </c>
      <c r="H88" s="67">
        <f t="shared" ref="H88:H94" si="29">(G88-F88)/F88</f>
        <v>2.9999999999999996</v>
      </c>
      <c r="J88" s="48">
        <f t="shared" ref="J88:J96" si="30">(F88/B88)*10</f>
        <v>1.1491228070175439</v>
      </c>
      <c r="K88" s="189">
        <f t="shared" si="27"/>
        <v>1.1491228070175437</v>
      </c>
      <c r="L88" s="67">
        <f t="shared" ref="L88:L94" si="31">(K88-J88)/J88</f>
        <v>-1.9322965619430206E-16</v>
      </c>
    </row>
    <row r="89" spans="1:12" ht="20.100000000000001" customHeight="1" x14ac:dyDescent="0.25">
      <c r="A89" s="45" t="s">
        <v>208</v>
      </c>
      <c r="B89" s="25">
        <v>690.1400000000001</v>
      </c>
      <c r="C89" s="186">
        <v>1076.31</v>
      </c>
      <c r="D89" s="67">
        <f t="shared" si="28"/>
        <v>0.55955313414669461</v>
      </c>
      <c r="F89" s="25">
        <v>66.616</v>
      </c>
      <c r="G89" s="186">
        <v>103.95999999999998</v>
      </c>
      <c r="H89" s="67">
        <f t="shared" si="29"/>
        <v>0.56058604539449952</v>
      </c>
      <c r="J89" s="48">
        <f t="shared" si="30"/>
        <v>0.96525342684093074</v>
      </c>
      <c r="K89" s="189">
        <f t="shared" si="27"/>
        <v>0.96589272607334298</v>
      </c>
      <c r="L89" s="67">
        <f t="shared" si="31"/>
        <v>6.6231231574543964E-4</v>
      </c>
    </row>
    <row r="90" spans="1:12" ht="20.100000000000001" customHeight="1" x14ac:dyDescent="0.25">
      <c r="A90" s="45" t="s">
        <v>226</v>
      </c>
      <c r="B90" s="25">
        <v>1211.22</v>
      </c>
      <c r="C90" s="186">
        <v>1672.88</v>
      </c>
      <c r="D90" s="67">
        <f t="shared" si="28"/>
        <v>0.38115288717161216</v>
      </c>
      <c r="F90" s="25">
        <v>58.195000000000007</v>
      </c>
      <c r="G90" s="186">
        <v>81.552999999999997</v>
      </c>
      <c r="H90" s="67">
        <f t="shared" si="29"/>
        <v>0.40137468854712582</v>
      </c>
      <c r="J90" s="48">
        <f t="shared" si="30"/>
        <v>0.4804659764534932</v>
      </c>
      <c r="K90" s="189">
        <f t="shared" si="27"/>
        <v>0.48750059777150778</v>
      </c>
      <c r="L90" s="67">
        <f t="shared" si="31"/>
        <v>1.4641247586228399E-2</v>
      </c>
    </row>
    <row r="91" spans="1:12" ht="20.100000000000001" customHeight="1" x14ac:dyDescent="0.25">
      <c r="A91" s="45" t="s">
        <v>227</v>
      </c>
      <c r="B91" s="25">
        <v>537.25</v>
      </c>
      <c r="C91" s="186">
        <v>328.8</v>
      </c>
      <c r="D91" s="67">
        <f t="shared" si="28"/>
        <v>-0.38799441600744528</v>
      </c>
      <c r="F91" s="25">
        <v>114.952</v>
      </c>
      <c r="G91" s="186">
        <v>76.518000000000001</v>
      </c>
      <c r="H91" s="67">
        <f t="shared" si="29"/>
        <v>-0.33434824970422433</v>
      </c>
      <c r="J91" s="48">
        <f t="shared" si="30"/>
        <v>2.139637040483946</v>
      </c>
      <c r="K91" s="189">
        <f t="shared" si="27"/>
        <v>2.3271897810218976</v>
      </c>
      <c r="L91" s="67">
        <f t="shared" si="31"/>
        <v>8.7656334691014054E-2</v>
      </c>
    </row>
    <row r="92" spans="1:12" ht="20.100000000000001" customHeight="1" x14ac:dyDescent="0.25">
      <c r="A92" s="45" t="s">
        <v>200</v>
      </c>
      <c r="B92" s="25">
        <v>250.7</v>
      </c>
      <c r="C92" s="186">
        <v>260.42999999999995</v>
      </c>
      <c r="D92" s="67">
        <f t="shared" si="28"/>
        <v>3.8811328280813566E-2</v>
      </c>
      <c r="F92" s="25">
        <v>54.095999999999997</v>
      </c>
      <c r="G92" s="186">
        <v>57.761000000000003</v>
      </c>
      <c r="H92" s="67">
        <f t="shared" si="29"/>
        <v>6.7749926057379589E-2</v>
      </c>
      <c r="J92" s="48">
        <f t="shared" si="30"/>
        <v>2.1577981651376148</v>
      </c>
      <c r="K92" s="189">
        <f t="shared" si="27"/>
        <v>2.2179088430672356</v>
      </c>
      <c r="L92" s="67">
        <f t="shared" si="31"/>
        <v>2.7857414516703503E-2</v>
      </c>
    </row>
    <row r="93" spans="1:12" ht="20.100000000000001" customHeight="1" x14ac:dyDescent="0.25">
      <c r="A93" s="45" t="s">
        <v>205</v>
      </c>
      <c r="B93" s="25">
        <v>32.849999999999994</v>
      </c>
      <c r="C93" s="186">
        <v>128.69</v>
      </c>
      <c r="D93" s="67">
        <f t="shared" si="28"/>
        <v>2.9175038051750386</v>
      </c>
      <c r="F93" s="25">
        <v>8.863999999999999</v>
      </c>
      <c r="G93" s="186">
        <v>56.473999999999997</v>
      </c>
      <c r="H93" s="67">
        <f t="shared" si="29"/>
        <v>5.3711642599277987</v>
      </c>
      <c r="J93" s="48">
        <f t="shared" si="30"/>
        <v>2.6983257229832573</v>
      </c>
      <c r="K93" s="189">
        <f t="shared" si="27"/>
        <v>4.3883751651254954</v>
      </c>
      <c r="L93" s="67">
        <f t="shared" si="31"/>
        <v>0.62633262832098957</v>
      </c>
    </row>
    <row r="94" spans="1:12" ht="20.100000000000001" customHeight="1" x14ac:dyDescent="0.25">
      <c r="A94" s="45" t="s">
        <v>228</v>
      </c>
      <c r="B94" s="25">
        <v>276.47000000000003</v>
      </c>
      <c r="C94" s="186">
        <v>405.73999999999995</v>
      </c>
      <c r="D94" s="67">
        <f t="shared" si="28"/>
        <v>0.46757333526241512</v>
      </c>
      <c r="F94" s="25">
        <v>39.661000000000001</v>
      </c>
      <c r="G94" s="186">
        <v>52.387</v>
      </c>
      <c r="H94" s="67">
        <f t="shared" si="29"/>
        <v>0.32086936789289222</v>
      </c>
      <c r="J94" s="48">
        <f t="shared" si="30"/>
        <v>1.4345498607443843</v>
      </c>
      <c r="K94" s="189">
        <f t="shared" si="27"/>
        <v>1.2911470399763396</v>
      </c>
      <c r="L94" s="67">
        <f t="shared" si="31"/>
        <v>-9.996363646338044E-2</v>
      </c>
    </row>
    <row r="95" spans="1:12" ht="20.100000000000001" customHeight="1" thickBot="1" x14ac:dyDescent="0.3">
      <c r="A95" s="14" t="s">
        <v>17</v>
      </c>
      <c r="B95" s="25">
        <f>B96-SUM(B68:B94)</f>
        <v>2524.6900000000605</v>
      </c>
      <c r="C95" s="186">
        <f>C96-SUM(C68:C94)</f>
        <v>3279.5599999999686</v>
      </c>
      <c r="D95" s="67">
        <f t="shared" si="28"/>
        <v>0.29899512415381291</v>
      </c>
      <c r="F95" s="25">
        <f>F96-SUM(F68:F94)</f>
        <v>558.06399999999485</v>
      </c>
      <c r="G95" s="186">
        <f>G96-SUM(G68:G94)</f>
        <v>654.01299999999901</v>
      </c>
      <c r="H95" s="67">
        <f t="shared" ref="H95" si="32">(G95-F95)/F95</f>
        <v>0.17193189311621077</v>
      </c>
      <c r="J95" s="48">
        <f t="shared" si="30"/>
        <v>2.2104258344588108</v>
      </c>
      <c r="K95" s="189">
        <f t="shared" si="27"/>
        <v>1.9942095890912357</v>
      </c>
      <c r="L95" s="67">
        <f>(K95-J95)/J95</f>
        <v>-9.7816557333402859E-2</v>
      </c>
    </row>
    <row r="96" spans="1:12" ht="26.25" customHeight="1" thickBot="1" x14ac:dyDescent="0.3">
      <c r="A96" s="18" t="s">
        <v>18</v>
      </c>
      <c r="B96" s="23">
        <v>167744.40000000011</v>
      </c>
      <c r="C96" s="191">
        <v>165472.80999999997</v>
      </c>
      <c r="D96" s="72">
        <f t="shared" si="28"/>
        <v>-1.3541972191024801E-2</v>
      </c>
      <c r="E96" s="2"/>
      <c r="F96" s="23">
        <v>18589.511999999999</v>
      </c>
      <c r="G96" s="191">
        <v>19349.436999999991</v>
      </c>
      <c r="H96" s="72">
        <f>(G96-F96)/F96</f>
        <v>4.0879233408601154E-2</v>
      </c>
      <c r="I96" s="2"/>
      <c r="J96" s="44">
        <f t="shared" si="30"/>
        <v>1.1082046256089615</v>
      </c>
      <c r="K96" s="196">
        <f t="shared" si="27"/>
        <v>1.1693423831987861</v>
      </c>
      <c r="L96" s="72">
        <f>(K96-J96)/J96</f>
        <v>5.5168293090483433E-2</v>
      </c>
    </row>
  </sheetData>
  <mergeCells count="21">
    <mergeCell ref="A4:A6"/>
    <mergeCell ref="B4:C4"/>
    <mergeCell ref="F4:G4"/>
    <mergeCell ref="J4:K4"/>
    <mergeCell ref="B5:C5"/>
    <mergeCell ref="F5:G5"/>
    <mergeCell ref="J5:K5"/>
    <mergeCell ref="A36:A38"/>
    <mergeCell ref="B36:C36"/>
    <mergeCell ref="F36:G36"/>
    <mergeCell ref="J36:K36"/>
    <mergeCell ref="B37:C37"/>
    <mergeCell ref="F37:G37"/>
    <mergeCell ref="J37:K37"/>
    <mergeCell ref="A65:A67"/>
    <mergeCell ref="B65:C65"/>
    <mergeCell ref="F65:G65"/>
    <mergeCell ref="J65:K65"/>
    <mergeCell ref="B66:C66"/>
    <mergeCell ref="F66:G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D27 H7:H28 J7:K28 J39:K49 H57 H46:H49 H39:H45 H52:H56 H62 D39:D45 D52:D57 D46:D49 L39:L49 H68:H78 D76:D78 J68:L78 D28 H31:H32 L28 D30:D33 L31:L32 J31:K32 D59 H61 J59:K59 L59 D80:D81 H81 H95:H96 J95:L96 L51:L57 J51:K57 K50 H51 D51 D95:D96 D61:D62 J61:K62 K60 L61:L6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D7:D33 H7:H33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H39:H62 D39:D62 L39:L62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D68:D96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H68:H96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N8"/>
  <sheetViews>
    <sheetView showGridLines="0" workbookViewId="0">
      <selection activeCell="N13" sqref="N13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6" max="6" width="10.85546875" customWidth="1"/>
    <col min="7" max="7" width="2.140625" customWidth="1"/>
    <col min="10" max="10" width="10.85546875" customWidth="1"/>
    <col min="11" max="11" width="2.140625" customWidth="1"/>
    <col min="14" max="14" width="10.85546875" customWidth="1"/>
  </cols>
  <sheetData>
    <row r="1" spans="1:14" ht="15.75" x14ac:dyDescent="0.25">
      <c r="A1" s="6" t="s">
        <v>100</v>
      </c>
    </row>
    <row r="2" spans="1:14" ht="15.75" thickBot="1" x14ac:dyDescent="0.3"/>
    <row r="3" spans="1:14" x14ac:dyDescent="0.25">
      <c r="A3" s="390" t="s">
        <v>16</v>
      </c>
      <c r="B3" s="406"/>
      <c r="C3" s="406"/>
      <c r="D3" s="409" t="s">
        <v>1</v>
      </c>
      <c r="E3" s="402"/>
      <c r="F3" s="176" t="s">
        <v>0</v>
      </c>
      <c r="H3" s="403" t="s">
        <v>19</v>
      </c>
      <c r="I3" s="402"/>
      <c r="J3" s="176" t="s">
        <v>0</v>
      </c>
      <c r="L3" s="401" t="s">
        <v>22</v>
      </c>
      <c r="M3" s="402"/>
      <c r="N3" s="176" t="s">
        <v>0</v>
      </c>
    </row>
    <row r="4" spans="1:14" x14ac:dyDescent="0.25">
      <c r="A4" s="407"/>
      <c r="B4" s="408"/>
      <c r="C4" s="408"/>
      <c r="D4" s="410" t="s">
        <v>149</v>
      </c>
      <c r="E4" s="404"/>
      <c r="F4" s="177" t="s">
        <v>122</v>
      </c>
      <c r="H4" s="399" t="str">
        <f>D4</f>
        <v>jan-mar</v>
      </c>
      <c r="I4" s="404"/>
      <c r="J4" s="177" t="str">
        <f>F4</f>
        <v>2021/2020</v>
      </c>
      <c r="L4" s="399" t="str">
        <f>D4</f>
        <v>jan-mar</v>
      </c>
      <c r="M4" s="400"/>
      <c r="N4" s="177" t="str">
        <f>J4</f>
        <v>2021/2020</v>
      </c>
    </row>
    <row r="5" spans="1:14" ht="19.5" customHeight="1" thickBot="1" x14ac:dyDescent="0.3">
      <c r="A5" s="391"/>
      <c r="B5" s="412"/>
      <c r="C5" s="412"/>
      <c r="D5" s="120">
        <v>2020</v>
      </c>
      <c r="E5" s="180">
        <v>2021</v>
      </c>
      <c r="F5" s="217" t="s">
        <v>1</v>
      </c>
      <c r="H5" s="31">
        <f>D5</f>
        <v>2020</v>
      </c>
      <c r="I5" s="180">
        <f>E5</f>
        <v>2021</v>
      </c>
      <c r="J5" s="315">
        <v>1000</v>
      </c>
      <c r="L5" s="31">
        <f>D5</f>
        <v>2020</v>
      </c>
      <c r="M5" s="180">
        <f>E5</f>
        <v>2021</v>
      </c>
      <c r="N5" s="217"/>
    </row>
    <row r="6" spans="1:14" ht="24" customHeight="1" x14ac:dyDescent="0.25">
      <c r="A6" s="206" t="s">
        <v>20</v>
      </c>
      <c r="B6" s="12"/>
      <c r="C6" s="12"/>
      <c r="D6" s="208">
        <v>1858.1299999999997</v>
      </c>
      <c r="E6" s="209">
        <v>1441.0999999999997</v>
      </c>
      <c r="F6" s="215">
        <f>(E6-D6)/D6</f>
        <v>-0.22443531938023714</v>
      </c>
      <c r="G6" s="2"/>
      <c r="H6" s="213">
        <v>706.98</v>
      </c>
      <c r="I6" s="209">
        <v>1398.2489999999996</v>
      </c>
      <c r="J6" s="215">
        <f>(I6-H6)/H6</f>
        <v>0.97777730628872039</v>
      </c>
      <c r="L6" s="40">
        <f t="shared" ref="L6:M8" si="0">(H6/D6)*10</f>
        <v>3.8047929908025817</v>
      </c>
      <c r="M6" s="199">
        <f t="shared" si="0"/>
        <v>9.7026507528970924</v>
      </c>
      <c r="N6" s="215">
        <f>(M6-L6)/L6</f>
        <v>1.5501126543156343</v>
      </c>
    </row>
    <row r="7" spans="1:14" ht="24" customHeight="1" thickBot="1" x14ac:dyDescent="0.3">
      <c r="A7" s="206" t="s">
        <v>21</v>
      </c>
      <c r="B7" s="12"/>
      <c r="C7" s="12"/>
      <c r="D7" s="210">
        <v>2445.84</v>
      </c>
      <c r="E7" s="211">
        <v>2778.2799999999984</v>
      </c>
      <c r="F7" s="70">
        <f>(E7-D7)/D7</f>
        <v>0.13592058352140704</v>
      </c>
      <c r="H7" s="213">
        <v>1379.4049999999997</v>
      </c>
      <c r="I7" s="211">
        <v>1261.3999999999999</v>
      </c>
      <c r="J7" s="124">
        <f>(I7-H7)/H7</f>
        <v>-8.5547754285362099E-2</v>
      </c>
      <c r="L7" s="40">
        <f t="shared" si="0"/>
        <v>5.6398006410885406</v>
      </c>
      <c r="M7" s="199">
        <f t="shared" si="0"/>
        <v>4.5402191283815903</v>
      </c>
      <c r="N7" s="124">
        <f t="shared" ref="N7:N8" si="1">(M7-L7)/L7</f>
        <v>-0.19496815272085924</v>
      </c>
    </row>
    <row r="8" spans="1:14" ht="26.25" customHeight="1" thickBot="1" x14ac:dyDescent="0.3">
      <c r="A8" s="18" t="s">
        <v>12</v>
      </c>
      <c r="B8" s="207"/>
      <c r="C8" s="207"/>
      <c r="D8" s="212">
        <v>4303.9699999999993</v>
      </c>
      <c r="E8" s="191">
        <v>4219.3799999999983</v>
      </c>
      <c r="F8" s="214">
        <f>(E8-D8)/D8</f>
        <v>-1.9653947402049985E-2</v>
      </c>
      <c r="G8" s="2"/>
      <c r="H8" s="23">
        <v>2086.3849999999998</v>
      </c>
      <c r="I8" s="191">
        <v>2659.6489999999994</v>
      </c>
      <c r="J8" s="214">
        <f>(I8-H8)/H8</f>
        <v>0.27476424533343546</v>
      </c>
      <c r="K8" s="2"/>
      <c r="L8" s="35">
        <f t="shared" si="0"/>
        <v>4.8475825807336017</v>
      </c>
      <c r="M8" s="192">
        <f t="shared" si="0"/>
        <v>6.3034118756784183</v>
      </c>
      <c r="N8" s="214">
        <f t="shared" si="1"/>
        <v>0.30032067957561248</v>
      </c>
    </row>
  </sheetData>
  <mergeCells count="7">
    <mergeCell ref="A3:C5"/>
    <mergeCell ref="D3:E3"/>
    <mergeCell ref="H3:I3"/>
    <mergeCell ref="L3:M3"/>
    <mergeCell ref="D4:E4"/>
    <mergeCell ref="H4:I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F6:F8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J6:J8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L84"/>
  <sheetViews>
    <sheetView showGridLines="0" topLeftCell="A52" workbookViewId="0">
      <selection activeCell="G7" sqref="G7"/>
    </sheetView>
  </sheetViews>
  <sheetFormatPr defaultRowHeight="15" x14ac:dyDescent="0.25"/>
  <cols>
    <col min="1" max="1" width="26.710937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2" ht="15.75" x14ac:dyDescent="0.25">
      <c r="A1" s="6" t="s">
        <v>103</v>
      </c>
    </row>
    <row r="3" spans="1:12" ht="8.25" customHeight="1" thickBot="1" x14ac:dyDescent="0.3"/>
    <row r="4" spans="1:12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2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H5</f>
        <v>2021/2020</v>
      </c>
    </row>
    <row r="6" spans="1:12" ht="19.5" customHeight="1" thickBot="1" x14ac:dyDescent="0.3">
      <c r="A6" s="415"/>
      <c r="B6" s="120">
        <f>'6'!E6</f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2" ht="20.100000000000001" customHeight="1" x14ac:dyDescent="0.25">
      <c r="A7" s="14" t="s">
        <v>172</v>
      </c>
      <c r="B7" s="46">
        <v>742.77</v>
      </c>
      <c r="C7" s="193">
        <v>540.68000000000006</v>
      </c>
      <c r="D7" s="67">
        <f t="shared" ref="D7:D15" si="0">(C7-B7)/B7</f>
        <v>-0.27207614739421343</v>
      </c>
      <c r="F7" s="46">
        <v>273.69099999999997</v>
      </c>
      <c r="G7" s="193">
        <v>818.21199999999999</v>
      </c>
      <c r="H7" s="67">
        <f>(G7-F7)/F7</f>
        <v>1.989546605478441</v>
      </c>
      <c r="J7" s="40">
        <f t="shared" ref="J7:J15" si="1">(F7/B7)*10</f>
        <v>3.6847341707392594</v>
      </c>
      <c r="K7" s="198">
        <f t="shared" ref="K7:K15" si="2">(G7/C7)*10</f>
        <v>15.133017681438188</v>
      </c>
      <c r="L7" s="76">
        <f>(K7-J7)/J7</f>
        <v>3.1069496414722604</v>
      </c>
    </row>
    <row r="8" spans="1:12" ht="20.100000000000001" customHeight="1" x14ac:dyDescent="0.25">
      <c r="A8" s="14" t="s">
        <v>160</v>
      </c>
      <c r="B8" s="25">
        <v>734.80000000000007</v>
      </c>
      <c r="C8" s="186">
        <v>448.55</v>
      </c>
      <c r="D8" s="67">
        <f t="shared" si="0"/>
        <v>-0.38956178551986942</v>
      </c>
      <c r="F8" s="25">
        <v>239.24900000000002</v>
      </c>
      <c r="G8" s="186">
        <v>293.31500000000005</v>
      </c>
      <c r="H8" s="67">
        <f t="shared" ref="H8:H31" si="3">(G8-F8)/F8</f>
        <v>0.22598213576650278</v>
      </c>
      <c r="J8" s="40">
        <f t="shared" si="1"/>
        <v>3.2559744148067504</v>
      </c>
      <c r="K8" s="199">
        <f t="shared" si="2"/>
        <v>6.5391818080481565</v>
      </c>
      <c r="L8" s="67">
        <f t="shared" ref="L8:L64" si="4">(K8-J8)/J8</f>
        <v>1.0083640025888447</v>
      </c>
    </row>
    <row r="9" spans="1:12" ht="20.100000000000001" customHeight="1" x14ac:dyDescent="0.25">
      <c r="A9" s="14" t="s">
        <v>161</v>
      </c>
      <c r="B9" s="25">
        <v>281.5</v>
      </c>
      <c r="C9" s="186">
        <v>449.18</v>
      </c>
      <c r="D9" s="67">
        <f t="shared" si="0"/>
        <v>0.59566607460035526</v>
      </c>
      <c r="F9" s="25">
        <v>154.096</v>
      </c>
      <c r="G9" s="186">
        <v>287.31400000000002</v>
      </c>
      <c r="H9" s="67">
        <f t="shared" si="3"/>
        <v>0.86451303083791931</v>
      </c>
      <c r="J9" s="40">
        <f t="shared" si="1"/>
        <v>5.4741030195381875</v>
      </c>
      <c r="K9" s="199">
        <f t="shared" si="2"/>
        <v>6.3964112382563787</v>
      </c>
      <c r="L9" s="67">
        <f t="shared" ref="L9:L31" si="5">(K9-J9)/J9</f>
        <v>0.16848572550174623</v>
      </c>
    </row>
    <row r="10" spans="1:12" ht="20.100000000000001" customHeight="1" x14ac:dyDescent="0.25">
      <c r="A10" s="14" t="s">
        <v>162</v>
      </c>
      <c r="B10" s="25">
        <v>117.73</v>
      </c>
      <c r="C10" s="186">
        <v>281.64999999999992</v>
      </c>
      <c r="D10" s="67">
        <f t="shared" si="0"/>
        <v>1.3923384014269931</v>
      </c>
      <c r="F10" s="25">
        <v>136.44999999999999</v>
      </c>
      <c r="G10" s="186">
        <v>213.02499999999998</v>
      </c>
      <c r="H10" s="67">
        <f t="shared" si="3"/>
        <v>0.56119457676804685</v>
      </c>
      <c r="J10" s="40">
        <f t="shared" si="1"/>
        <v>11.59007899430901</v>
      </c>
      <c r="K10" s="199">
        <f t="shared" si="2"/>
        <v>7.5634652938043692</v>
      </c>
      <c r="L10" s="67">
        <f t="shared" si="5"/>
        <v>-0.34741900400176728</v>
      </c>
    </row>
    <row r="11" spans="1:12" ht="20.100000000000001" customHeight="1" x14ac:dyDescent="0.25">
      <c r="A11" s="14" t="s">
        <v>178</v>
      </c>
      <c r="B11" s="25">
        <v>9.02</v>
      </c>
      <c r="C11" s="186">
        <v>561.6</v>
      </c>
      <c r="D11" s="67">
        <f t="shared" si="0"/>
        <v>61.261640798226175</v>
      </c>
      <c r="F11" s="25">
        <v>2.3679999999999999</v>
      </c>
      <c r="G11" s="186">
        <v>161.80199999999999</v>
      </c>
      <c r="H11" s="67">
        <f t="shared" si="3"/>
        <v>67.328547297297305</v>
      </c>
      <c r="J11" s="40">
        <f t="shared" si="1"/>
        <v>2.6252771618625275</v>
      </c>
      <c r="K11" s="199">
        <f t="shared" si="2"/>
        <v>2.8810897435897429</v>
      </c>
      <c r="L11" s="67">
        <f t="shared" si="5"/>
        <v>9.7442123613998455E-2</v>
      </c>
    </row>
    <row r="12" spans="1:12" ht="20.100000000000001" customHeight="1" x14ac:dyDescent="0.25">
      <c r="A12" s="14" t="s">
        <v>165</v>
      </c>
      <c r="B12" s="25">
        <v>20.91</v>
      </c>
      <c r="C12" s="186">
        <v>164.66</v>
      </c>
      <c r="D12" s="67">
        <f t="shared" si="0"/>
        <v>6.8747010999521763</v>
      </c>
      <c r="F12" s="25">
        <v>51.89800000000001</v>
      </c>
      <c r="G12" s="186">
        <v>135.13</v>
      </c>
      <c r="H12" s="67">
        <f t="shared" si="3"/>
        <v>1.6037612239392649</v>
      </c>
      <c r="J12" s="40">
        <f t="shared" si="1"/>
        <v>24.819703491152563</v>
      </c>
      <c r="K12" s="199">
        <f t="shared" si="2"/>
        <v>8.2066075549617388</v>
      </c>
      <c r="L12" s="67">
        <f t="shared" si="5"/>
        <v>-0.66935110413840626</v>
      </c>
    </row>
    <row r="13" spans="1:12" ht="20.100000000000001" customHeight="1" x14ac:dyDescent="0.25">
      <c r="A13" s="14" t="s">
        <v>164</v>
      </c>
      <c r="B13" s="25">
        <v>71.239999999999995</v>
      </c>
      <c r="C13" s="186">
        <v>218.36</v>
      </c>
      <c r="D13" s="67">
        <f t="shared" si="0"/>
        <v>2.0651319483436272</v>
      </c>
      <c r="F13" s="25">
        <v>48.585000000000001</v>
      </c>
      <c r="G13" s="186">
        <v>75.756000000000014</v>
      </c>
      <c r="H13" s="67">
        <f t="shared" si="3"/>
        <v>0.559246681074406</v>
      </c>
      <c r="J13" s="40">
        <f t="shared" si="1"/>
        <v>6.8199045480067388</v>
      </c>
      <c r="K13" s="199">
        <f t="shared" si="2"/>
        <v>3.4693167246748491</v>
      </c>
      <c r="L13" s="67">
        <f t="shared" si="5"/>
        <v>-0.49129541326369003</v>
      </c>
    </row>
    <row r="14" spans="1:12" ht="20.100000000000001" customHeight="1" x14ac:dyDescent="0.25">
      <c r="A14" s="14" t="s">
        <v>168</v>
      </c>
      <c r="B14" s="25">
        <v>127.46</v>
      </c>
      <c r="C14" s="186">
        <v>105.71</v>
      </c>
      <c r="D14" s="67">
        <f t="shared" si="0"/>
        <v>-0.1706417699670485</v>
      </c>
      <c r="F14" s="25">
        <v>61.170999999999992</v>
      </c>
      <c r="G14" s="186">
        <v>66.781999999999996</v>
      </c>
      <c r="H14" s="67">
        <f t="shared" si="3"/>
        <v>9.1726471694103501E-2</v>
      </c>
      <c r="J14" s="40">
        <f t="shared" si="1"/>
        <v>4.7992311313353202</v>
      </c>
      <c r="K14" s="199">
        <f t="shared" si="2"/>
        <v>6.3174723299593225</v>
      </c>
      <c r="L14" s="67">
        <f t="shared" si="5"/>
        <v>0.31635092311163027</v>
      </c>
    </row>
    <row r="15" spans="1:12" ht="20.100000000000001" customHeight="1" x14ac:dyDescent="0.25">
      <c r="A15" s="14" t="s">
        <v>171</v>
      </c>
      <c r="B15" s="25">
        <v>684.49</v>
      </c>
      <c r="C15" s="186">
        <v>113.36999999999999</v>
      </c>
      <c r="D15" s="67">
        <f t="shared" si="0"/>
        <v>-0.83437303685955966</v>
      </c>
      <c r="F15" s="25">
        <v>572.91899999999998</v>
      </c>
      <c r="G15" s="186">
        <v>51.613</v>
      </c>
      <c r="H15" s="67">
        <f t="shared" si="3"/>
        <v>-0.90991222144840733</v>
      </c>
      <c r="J15" s="40">
        <f t="shared" si="1"/>
        <v>8.3700127101929898</v>
      </c>
      <c r="K15" s="199">
        <f t="shared" si="2"/>
        <v>4.5526153303343042</v>
      </c>
      <c r="L15" s="67">
        <f t="shared" si="5"/>
        <v>-0.45608023691647021</v>
      </c>
    </row>
    <row r="16" spans="1:12" ht="20.100000000000001" customHeight="1" x14ac:dyDescent="0.25">
      <c r="A16" s="14" t="s">
        <v>183</v>
      </c>
      <c r="B16" s="25"/>
      <c r="C16" s="186">
        <v>108.16</v>
      </c>
      <c r="D16" s="67"/>
      <c r="F16" s="25"/>
      <c r="G16" s="186">
        <v>48.099999999999994</v>
      </c>
      <c r="H16" s="67"/>
      <c r="J16" s="40"/>
      <c r="K16" s="199">
        <f t="shared" ref="K16:K33" si="6">(G16/C16)*10</f>
        <v>4.4471153846153841</v>
      </c>
      <c r="L16" s="67"/>
    </row>
    <row r="17" spans="1:12" ht="20.100000000000001" customHeight="1" x14ac:dyDescent="0.25">
      <c r="A17" s="14" t="s">
        <v>166</v>
      </c>
      <c r="B17" s="25">
        <v>61.100000000000009</v>
      </c>
      <c r="C17" s="186">
        <v>58.85</v>
      </c>
      <c r="D17" s="67">
        <f t="shared" ref="D17:D23" si="7">(C17-B17)/B17</f>
        <v>-3.6824877250409276E-2</v>
      </c>
      <c r="F17" s="25">
        <v>24.814999999999998</v>
      </c>
      <c r="G17" s="186">
        <v>45.068999999999996</v>
      </c>
      <c r="H17" s="67">
        <f t="shared" si="3"/>
        <v>0.81619987910537983</v>
      </c>
      <c r="J17" s="40">
        <f t="shared" ref="J17:J23" si="8">(F17/B17)*10</f>
        <v>4.0613747954173478</v>
      </c>
      <c r="K17" s="199">
        <f t="shared" si="6"/>
        <v>7.6582837723024628</v>
      </c>
      <c r="L17" s="67">
        <f t="shared" si="5"/>
        <v>0.88563827720201727</v>
      </c>
    </row>
    <row r="18" spans="1:12" ht="20.100000000000001" customHeight="1" x14ac:dyDescent="0.25">
      <c r="A18" s="14" t="s">
        <v>182</v>
      </c>
      <c r="B18" s="25">
        <v>106.28</v>
      </c>
      <c r="C18" s="186">
        <v>250.01999999999998</v>
      </c>
      <c r="D18" s="67">
        <f t="shared" si="7"/>
        <v>1.3524651863003385</v>
      </c>
      <c r="F18" s="25">
        <v>20.626000000000001</v>
      </c>
      <c r="G18" s="186">
        <v>43.637000000000008</v>
      </c>
      <c r="H18" s="67">
        <f t="shared" si="3"/>
        <v>1.1156307572966162</v>
      </c>
      <c r="J18" s="40">
        <f t="shared" si="8"/>
        <v>1.9407226194956719</v>
      </c>
      <c r="K18" s="199">
        <f t="shared" si="6"/>
        <v>1.7453403727701788</v>
      </c>
      <c r="L18" s="67">
        <f t="shared" si="5"/>
        <v>-0.10067499845818581</v>
      </c>
    </row>
    <row r="19" spans="1:12" ht="20.100000000000001" customHeight="1" x14ac:dyDescent="0.25">
      <c r="A19" s="14" t="s">
        <v>205</v>
      </c>
      <c r="B19" s="25">
        <v>0.14000000000000001</v>
      </c>
      <c r="C19" s="186">
        <v>7.9099999999999993</v>
      </c>
      <c r="D19" s="67">
        <f t="shared" si="7"/>
        <v>55.499999999999993</v>
      </c>
      <c r="F19" s="25">
        <v>0.05</v>
      </c>
      <c r="G19" s="186">
        <v>41.969000000000001</v>
      </c>
      <c r="H19" s="67">
        <f t="shared" si="3"/>
        <v>838.38</v>
      </c>
      <c r="J19" s="40">
        <f t="shared" si="8"/>
        <v>3.5714285714285716</v>
      </c>
      <c r="K19" s="199">
        <f t="shared" si="6"/>
        <v>53.058154235145388</v>
      </c>
      <c r="L19" s="67">
        <f t="shared" si="5"/>
        <v>13.856283185840708</v>
      </c>
    </row>
    <row r="20" spans="1:12" ht="20.100000000000001" customHeight="1" x14ac:dyDescent="0.25">
      <c r="A20" s="14" t="s">
        <v>176</v>
      </c>
      <c r="B20" s="25">
        <v>37.809999999999995</v>
      </c>
      <c r="C20" s="186">
        <v>44.82</v>
      </c>
      <c r="D20" s="67">
        <f t="shared" si="7"/>
        <v>0.18540068764877032</v>
      </c>
      <c r="F20" s="25">
        <v>21.263999999999999</v>
      </c>
      <c r="G20" s="186">
        <v>38.260999999999996</v>
      </c>
      <c r="H20" s="67">
        <f t="shared" si="3"/>
        <v>0.79933220466516164</v>
      </c>
      <c r="J20" s="40">
        <f t="shared" si="8"/>
        <v>5.623909018778102</v>
      </c>
      <c r="K20" s="199">
        <f t="shared" si="6"/>
        <v>8.5365908076751431</v>
      </c>
      <c r="L20" s="67">
        <f t="shared" si="5"/>
        <v>0.51791054570258233</v>
      </c>
    </row>
    <row r="21" spans="1:12" ht="20.100000000000001" customHeight="1" x14ac:dyDescent="0.25">
      <c r="A21" s="14" t="s">
        <v>167</v>
      </c>
      <c r="B21" s="25">
        <v>109.75</v>
      </c>
      <c r="C21" s="186">
        <v>72.299999999999983</v>
      </c>
      <c r="D21" s="67">
        <f t="shared" si="7"/>
        <v>-0.34123006833712999</v>
      </c>
      <c r="F21" s="25">
        <v>44.199999999999996</v>
      </c>
      <c r="G21" s="186">
        <v>35.085999999999999</v>
      </c>
      <c r="H21" s="67">
        <f t="shared" si="3"/>
        <v>-0.2061990950226244</v>
      </c>
      <c r="J21" s="40">
        <f t="shared" si="8"/>
        <v>4.0273348519362182</v>
      </c>
      <c r="K21" s="199">
        <f t="shared" si="6"/>
        <v>4.8528354080221305</v>
      </c>
      <c r="L21" s="67">
        <f t="shared" si="5"/>
        <v>0.20497440278377577</v>
      </c>
    </row>
    <row r="22" spans="1:12" ht="20.100000000000001" customHeight="1" x14ac:dyDescent="0.25">
      <c r="A22" s="14" t="s">
        <v>203</v>
      </c>
      <c r="B22" s="25">
        <v>20.72</v>
      </c>
      <c r="C22" s="186">
        <v>7.6400000000000006</v>
      </c>
      <c r="D22" s="67">
        <f t="shared" si="7"/>
        <v>-0.63127413127413123</v>
      </c>
      <c r="F22" s="25">
        <v>92.128999999999991</v>
      </c>
      <c r="G22" s="186">
        <v>29.975999999999999</v>
      </c>
      <c r="H22" s="67">
        <f t="shared" si="3"/>
        <v>-0.67463013817581863</v>
      </c>
      <c r="J22" s="40">
        <f t="shared" si="8"/>
        <v>44.463803088803083</v>
      </c>
      <c r="K22" s="199">
        <f t="shared" si="6"/>
        <v>39.235602094240832</v>
      </c>
      <c r="L22" s="67">
        <f t="shared" si="5"/>
        <v>-0.11758330667578053</v>
      </c>
    </row>
    <row r="23" spans="1:12" ht="20.100000000000001" customHeight="1" x14ac:dyDescent="0.25">
      <c r="A23" s="14" t="s">
        <v>163</v>
      </c>
      <c r="B23" s="25">
        <v>61.17</v>
      </c>
      <c r="C23" s="186">
        <v>60.470000000000006</v>
      </c>
      <c r="D23" s="67">
        <f t="shared" si="7"/>
        <v>-1.1443518064410589E-2</v>
      </c>
      <c r="F23" s="25">
        <v>23.397999999999996</v>
      </c>
      <c r="G23" s="186">
        <v>29.544999999999995</v>
      </c>
      <c r="H23" s="67">
        <f t="shared" si="3"/>
        <v>0.26271476194546539</v>
      </c>
      <c r="J23" s="40">
        <f t="shared" si="8"/>
        <v>3.8250776524440075</v>
      </c>
      <c r="K23" s="199">
        <f t="shared" si="6"/>
        <v>4.8858938316520568</v>
      </c>
      <c r="L23" s="67">
        <f t="shared" si="5"/>
        <v>0.27733193299494141</v>
      </c>
    </row>
    <row r="24" spans="1:12" ht="20.100000000000001" customHeight="1" x14ac:dyDescent="0.25">
      <c r="A24" s="14" t="s">
        <v>229</v>
      </c>
      <c r="B24" s="25"/>
      <c r="C24" s="186">
        <v>156.24</v>
      </c>
      <c r="D24" s="67"/>
      <c r="F24" s="25"/>
      <c r="G24" s="186">
        <v>28.35</v>
      </c>
      <c r="H24" s="67"/>
      <c r="J24" s="40"/>
      <c r="K24" s="199">
        <f t="shared" si="6"/>
        <v>1.814516129032258</v>
      </c>
      <c r="L24" s="67"/>
    </row>
    <row r="25" spans="1:12" ht="20.100000000000001" customHeight="1" x14ac:dyDescent="0.25">
      <c r="A25" s="14" t="s">
        <v>169</v>
      </c>
      <c r="B25" s="25">
        <v>26.84</v>
      </c>
      <c r="C25" s="186">
        <v>32.049999999999997</v>
      </c>
      <c r="D25" s="67">
        <f t="shared" ref="D25:D33" si="9">(C25-B25)/B25</f>
        <v>0.19411326378539484</v>
      </c>
      <c r="F25" s="25">
        <v>13.357000000000001</v>
      </c>
      <c r="G25" s="186">
        <v>28.019000000000002</v>
      </c>
      <c r="H25" s="67">
        <f t="shared" si="3"/>
        <v>1.0977015796960394</v>
      </c>
      <c r="J25" s="40">
        <f t="shared" ref="J25:J33" si="10">(F25/B25)*10</f>
        <v>4.9765275707898669</v>
      </c>
      <c r="K25" s="199">
        <f t="shared" si="6"/>
        <v>8.7422776911076454</v>
      </c>
      <c r="L25" s="67">
        <f t="shared" si="5"/>
        <v>0.75670235254420271</v>
      </c>
    </row>
    <row r="26" spans="1:12" ht="20.100000000000001" customHeight="1" x14ac:dyDescent="0.25">
      <c r="A26" s="14" t="s">
        <v>208</v>
      </c>
      <c r="B26" s="25">
        <v>39.47</v>
      </c>
      <c r="C26" s="186">
        <v>69.17</v>
      </c>
      <c r="D26" s="67">
        <f t="shared" si="9"/>
        <v>0.75247023055485185</v>
      </c>
      <c r="F26" s="25">
        <v>19.289000000000001</v>
      </c>
      <c r="G26" s="186">
        <v>26.957000000000001</v>
      </c>
      <c r="H26" s="67">
        <f t="shared" si="3"/>
        <v>0.39753227227953747</v>
      </c>
      <c r="J26" s="40">
        <f t="shared" si="10"/>
        <v>4.8870027869267805</v>
      </c>
      <c r="K26" s="199">
        <f t="shared" si="6"/>
        <v>3.8972097730229871</v>
      </c>
      <c r="L26" s="67">
        <f t="shared" si="5"/>
        <v>-0.20253579894646026</v>
      </c>
    </row>
    <row r="27" spans="1:12" ht="20.100000000000001" customHeight="1" x14ac:dyDescent="0.25">
      <c r="A27" s="14" t="s">
        <v>195</v>
      </c>
      <c r="B27" s="25">
        <v>38.069999999999993</v>
      </c>
      <c r="C27" s="186">
        <v>68.239999999999995</v>
      </c>
      <c r="D27" s="67">
        <f t="shared" si="9"/>
        <v>0.79248752298397707</v>
      </c>
      <c r="F27" s="25">
        <v>10.112000000000002</v>
      </c>
      <c r="G27" s="186">
        <v>18.936</v>
      </c>
      <c r="H27" s="67">
        <f t="shared" si="3"/>
        <v>0.87262658227848067</v>
      </c>
      <c r="J27" s="40">
        <f t="shared" si="10"/>
        <v>2.6561597058050967</v>
      </c>
      <c r="K27" s="199">
        <f t="shared" si="6"/>
        <v>2.7749120750293081</v>
      </c>
      <c r="L27" s="67">
        <f t="shared" si="5"/>
        <v>4.470829407007245E-2</v>
      </c>
    </row>
    <row r="28" spans="1:12" ht="20.100000000000001" customHeight="1" x14ac:dyDescent="0.25">
      <c r="A28" s="14" t="s">
        <v>181</v>
      </c>
      <c r="B28" s="25">
        <v>157.5</v>
      </c>
      <c r="C28" s="186">
        <v>48.56</v>
      </c>
      <c r="D28" s="67">
        <f t="shared" si="9"/>
        <v>-0.69168253968253968</v>
      </c>
      <c r="F28" s="25">
        <v>51.830999999999996</v>
      </c>
      <c r="G28" s="186">
        <v>18.786999999999999</v>
      </c>
      <c r="H28" s="67">
        <f t="shared" si="3"/>
        <v>-0.63753352240936889</v>
      </c>
      <c r="J28" s="40">
        <f t="shared" si="10"/>
        <v>3.2908571428571425</v>
      </c>
      <c r="K28" s="199">
        <f t="shared" si="6"/>
        <v>3.8688220757825365</v>
      </c>
      <c r="L28" s="67">
        <f t="shared" si="5"/>
        <v>0.17562747571096363</v>
      </c>
    </row>
    <row r="29" spans="1:12" ht="20.100000000000001" customHeight="1" x14ac:dyDescent="0.25">
      <c r="A29" s="14" t="s">
        <v>174</v>
      </c>
      <c r="B29" s="25">
        <v>124.13000000000001</v>
      </c>
      <c r="C29" s="186">
        <v>67.11</v>
      </c>
      <c r="D29" s="67">
        <f t="shared" si="9"/>
        <v>-0.45935712559413522</v>
      </c>
      <c r="F29" s="25">
        <v>50.548999999999992</v>
      </c>
      <c r="G29" s="186">
        <v>18.594999999999999</v>
      </c>
      <c r="H29" s="67">
        <f t="shared" si="3"/>
        <v>-0.63213911254426391</v>
      </c>
      <c r="J29" s="40">
        <f t="shared" si="10"/>
        <v>4.0722629501329246</v>
      </c>
      <c r="K29" s="199">
        <f t="shared" si="6"/>
        <v>2.7708240202652363</v>
      </c>
      <c r="L29" s="67">
        <f t="shared" si="5"/>
        <v>-0.31958617255430605</v>
      </c>
    </row>
    <row r="30" spans="1:12" ht="20.100000000000001" customHeight="1" x14ac:dyDescent="0.25">
      <c r="A30" s="14" t="s">
        <v>227</v>
      </c>
      <c r="B30" s="25">
        <v>316.8</v>
      </c>
      <c r="C30" s="186">
        <v>32.409999999999997</v>
      </c>
      <c r="D30" s="67">
        <f t="shared" si="9"/>
        <v>-0.89769570707070701</v>
      </c>
      <c r="F30" s="25">
        <v>56.779999999999994</v>
      </c>
      <c r="G30" s="186">
        <v>10.898</v>
      </c>
      <c r="H30" s="67">
        <f t="shared" si="3"/>
        <v>-0.80806622050017607</v>
      </c>
      <c r="J30" s="40">
        <f t="shared" si="10"/>
        <v>1.7922979797979797</v>
      </c>
      <c r="K30" s="199">
        <f t="shared" si="6"/>
        <v>3.3625424251774145</v>
      </c>
      <c r="L30" s="67">
        <f t="shared" si="5"/>
        <v>0.87610679869004049</v>
      </c>
    </row>
    <row r="31" spans="1:12" ht="20.100000000000001" customHeight="1" x14ac:dyDescent="0.25">
      <c r="A31" s="14" t="s">
        <v>180</v>
      </c>
      <c r="B31" s="25">
        <v>33.9</v>
      </c>
      <c r="C31" s="186">
        <v>17.47</v>
      </c>
      <c r="D31" s="67">
        <f t="shared" si="9"/>
        <v>-0.48466076696165195</v>
      </c>
      <c r="F31" s="25">
        <v>13.839999999999998</v>
      </c>
      <c r="G31" s="186">
        <v>10.113999999999999</v>
      </c>
      <c r="H31" s="67">
        <f t="shared" si="3"/>
        <v>-0.26921965317919072</v>
      </c>
      <c r="J31" s="40">
        <f t="shared" si="10"/>
        <v>4.0825958702064895</v>
      </c>
      <c r="K31" s="199">
        <f t="shared" si="6"/>
        <v>5.7893531768746422</v>
      </c>
      <c r="L31" s="67">
        <f t="shared" si="5"/>
        <v>0.41805688364198251</v>
      </c>
    </row>
    <row r="32" spans="1:12" ht="20.100000000000001" customHeight="1" thickBot="1" x14ac:dyDescent="0.3">
      <c r="A32" s="14" t="s">
        <v>17</v>
      </c>
      <c r="B32" s="25">
        <f>B33-SUM(B7:B31)</f>
        <v>380.36999999999989</v>
      </c>
      <c r="C32" s="186">
        <f>C33-SUM(C7:C31)</f>
        <v>234.19999999999936</v>
      </c>
      <c r="D32" s="67">
        <f t="shared" si="9"/>
        <v>-0.38428372374267311</v>
      </c>
      <c r="F32" s="25">
        <f>F33-SUM(F7:F31)</f>
        <v>103.71800000000007</v>
      </c>
      <c r="G32" s="186">
        <f>G33-SUM(G7:G31)</f>
        <v>84.401000000000749</v>
      </c>
      <c r="H32" s="67">
        <f>(G32-F32)/F32</f>
        <v>-0.18624539617037844</v>
      </c>
      <c r="J32" s="40">
        <f t="shared" si="10"/>
        <v>2.7267660435891394</v>
      </c>
      <c r="K32" s="199">
        <f t="shared" si="6"/>
        <v>3.6038001707942344</v>
      </c>
      <c r="L32" s="67">
        <f t="shared" si="4"/>
        <v>0.32163893534873567</v>
      </c>
    </row>
    <row r="33" spans="1:12" ht="26.25" customHeight="1" thickBot="1" x14ac:dyDescent="0.3">
      <c r="A33" s="18" t="s">
        <v>18</v>
      </c>
      <c r="B33" s="23">
        <v>4303.97</v>
      </c>
      <c r="C33" s="191">
        <v>4219.3799999999983</v>
      </c>
      <c r="D33" s="72">
        <f t="shared" si="9"/>
        <v>-1.965394740205019E-2</v>
      </c>
      <c r="E33" s="2"/>
      <c r="F33" s="23">
        <v>2086.3849999999998</v>
      </c>
      <c r="G33" s="191">
        <v>2659.6489999999999</v>
      </c>
      <c r="H33" s="72">
        <f>(G33-F33)/F33</f>
        <v>0.27476424533343569</v>
      </c>
      <c r="J33" s="35">
        <f t="shared" si="10"/>
        <v>4.8475825807336008</v>
      </c>
      <c r="K33" s="192">
        <f t="shared" si="6"/>
        <v>6.3034118756784192</v>
      </c>
      <c r="L33" s="72">
        <f t="shared" si="4"/>
        <v>0.30032067957561293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D37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172</v>
      </c>
      <c r="B39" s="46">
        <v>742.77</v>
      </c>
      <c r="C39" s="193">
        <v>540.68000000000006</v>
      </c>
      <c r="D39" s="67">
        <f t="shared" ref="D39:D51" si="11">(C39-B39)/B39</f>
        <v>-0.27207614739421343</v>
      </c>
      <c r="F39" s="46">
        <v>273.69099999999997</v>
      </c>
      <c r="G39" s="193">
        <v>818.21199999999999</v>
      </c>
      <c r="H39" s="67">
        <f t="shared" ref="H39:H51" si="12">(G39-F39)/F39</f>
        <v>1.989546605478441</v>
      </c>
      <c r="J39" s="40">
        <f t="shared" ref="J39:J51" si="13">(F39/B39)*10</f>
        <v>3.6847341707392594</v>
      </c>
      <c r="K39" s="198">
        <f t="shared" ref="K39:K51" si="14">(G39/C39)*10</f>
        <v>15.133017681438188</v>
      </c>
      <c r="L39" s="76">
        <f t="shared" si="4"/>
        <v>3.1069496414722604</v>
      </c>
    </row>
    <row r="40" spans="1:12" ht="20.100000000000001" customHeight="1" x14ac:dyDescent="0.25">
      <c r="A40" s="45" t="s">
        <v>160</v>
      </c>
      <c r="B40" s="25">
        <v>734.80000000000007</v>
      </c>
      <c r="C40" s="186">
        <v>448.55</v>
      </c>
      <c r="D40" s="67">
        <f t="shared" si="11"/>
        <v>-0.38956178551986942</v>
      </c>
      <c r="F40" s="25">
        <v>239.24900000000002</v>
      </c>
      <c r="G40" s="186">
        <v>293.31500000000005</v>
      </c>
      <c r="H40" s="67">
        <f t="shared" si="12"/>
        <v>0.22598213576650278</v>
      </c>
      <c r="J40" s="40">
        <f t="shared" si="13"/>
        <v>3.2559744148067504</v>
      </c>
      <c r="K40" s="199">
        <f t="shared" si="14"/>
        <v>6.5391818080481565</v>
      </c>
      <c r="L40" s="67">
        <f t="shared" si="4"/>
        <v>1.0083640025888447</v>
      </c>
    </row>
    <row r="41" spans="1:12" ht="20.100000000000001" customHeight="1" x14ac:dyDescent="0.25">
      <c r="A41" s="45" t="s">
        <v>165</v>
      </c>
      <c r="B41" s="25">
        <v>20.91</v>
      </c>
      <c r="C41" s="186">
        <v>164.66</v>
      </c>
      <c r="D41" s="67">
        <f t="shared" si="11"/>
        <v>6.8747010999521763</v>
      </c>
      <c r="F41" s="25">
        <v>51.89800000000001</v>
      </c>
      <c r="G41" s="186">
        <v>135.13</v>
      </c>
      <c r="H41" s="67">
        <f t="shared" si="12"/>
        <v>1.6037612239392649</v>
      </c>
      <c r="J41" s="40">
        <f t="shared" si="13"/>
        <v>24.819703491152563</v>
      </c>
      <c r="K41" s="199">
        <f t="shared" si="14"/>
        <v>8.2066075549617388</v>
      </c>
      <c r="L41" s="67">
        <f t="shared" si="4"/>
        <v>-0.66935110413840626</v>
      </c>
    </row>
    <row r="42" spans="1:12" ht="20.100000000000001" customHeight="1" x14ac:dyDescent="0.25">
      <c r="A42" s="45" t="s">
        <v>166</v>
      </c>
      <c r="B42" s="25">
        <v>61.100000000000009</v>
      </c>
      <c r="C42" s="186">
        <v>58.85</v>
      </c>
      <c r="D42" s="67">
        <f t="shared" si="11"/>
        <v>-3.6824877250409276E-2</v>
      </c>
      <c r="F42" s="25">
        <v>24.814999999999998</v>
      </c>
      <c r="G42" s="186">
        <v>45.068999999999996</v>
      </c>
      <c r="H42" s="67">
        <f t="shared" si="12"/>
        <v>0.81619987910537983</v>
      </c>
      <c r="J42" s="40">
        <f t="shared" si="13"/>
        <v>4.0613747954173478</v>
      </c>
      <c r="K42" s="199">
        <f t="shared" si="14"/>
        <v>7.6582837723024628</v>
      </c>
      <c r="L42" s="67">
        <f t="shared" ref="L42:L45" si="15">(K42-J42)/J42</f>
        <v>0.88563827720201727</v>
      </c>
    </row>
    <row r="43" spans="1:12" ht="20.100000000000001" customHeight="1" x14ac:dyDescent="0.25">
      <c r="A43" s="45" t="s">
        <v>163</v>
      </c>
      <c r="B43" s="25">
        <v>61.17</v>
      </c>
      <c r="C43" s="186">
        <v>60.470000000000006</v>
      </c>
      <c r="D43" s="67">
        <f t="shared" si="11"/>
        <v>-1.1443518064410589E-2</v>
      </c>
      <c r="F43" s="25">
        <v>23.397999999999996</v>
      </c>
      <c r="G43" s="186">
        <v>29.544999999999995</v>
      </c>
      <c r="H43" s="67">
        <f t="shared" si="12"/>
        <v>0.26271476194546539</v>
      </c>
      <c r="J43" s="40">
        <f t="shared" si="13"/>
        <v>3.8250776524440075</v>
      </c>
      <c r="K43" s="199">
        <f t="shared" si="14"/>
        <v>4.8858938316520568</v>
      </c>
      <c r="L43" s="67">
        <f t="shared" si="15"/>
        <v>0.27733193299494141</v>
      </c>
    </row>
    <row r="44" spans="1:12" ht="20.100000000000001" customHeight="1" x14ac:dyDescent="0.25">
      <c r="A44" s="45" t="s">
        <v>169</v>
      </c>
      <c r="B44" s="25">
        <v>26.84</v>
      </c>
      <c r="C44" s="186">
        <v>32.049999999999997</v>
      </c>
      <c r="D44" s="67">
        <f t="shared" si="11"/>
        <v>0.19411326378539484</v>
      </c>
      <c r="F44" s="25">
        <v>13.357000000000001</v>
      </c>
      <c r="G44" s="186">
        <v>28.019000000000002</v>
      </c>
      <c r="H44" s="67">
        <f t="shared" si="12"/>
        <v>1.0977015796960394</v>
      </c>
      <c r="J44" s="40">
        <f t="shared" si="13"/>
        <v>4.9765275707898669</v>
      </c>
      <c r="K44" s="199">
        <f t="shared" si="14"/>
        <v>8.7422776911076454</v>
      </c>
      <c r="L44" s="67">
        <f t="shared" si="15"/>
        <v>0.75670235254420271</v>
      </c>
    </row>
    <row r="45" spans="1:12" ht="20.100000000000001" customHeight="1" x14ac:dyDescent="0.25">
      <c r="A45" s="45" t="s">
        <v>174</v>
      </c>
      <c r="B45" s="25">
        <v>124.13000000000001</v>
      </c>
      <c r="C45" s="186">
        <v>67.11</v>
      </c>
      <c r="D45" s="67">
        <f t="shared" si="11"/>
        <v>-0.45935712559413522</v>
      </c>
      <c r="F45" s="25">
        <v>50.548999999999992</v>
      </c>
      <c r="G45" s="186">
        <v>18.594999999999999</v>
      </c>
      <c r="H45" s="67">
        <f t="shared" si="12"/>
        <v>-0.63213911254426391</v>
      </c>
      <c r="J45" s="40">
        <f t="shared" si="13"/>
        <v>4.0722629501329246</v>
      </c>
      <c r="K45" s="199">
        <f t="shared" si="14"/>
        <v>2.7708240202652363</v>
      </c>
      <c r="L45" s="67">
        <f t="shared" si="15"/>
        <v>-0.31958617255430605</v>
      </c>
    </row>
    <row r="46" spans="1:12" ht="20.100000000000001" customHeight="1" x14ac:dyDescent="0.25">
      <c r="A46" s="45" t="s">
        <v>192</v>
      </c>
      <c r="B46" s="25">
        <v>8.98</v>
      </c>
      <c r="C46" s="186">
        <v>17.71</v>
      </c>
      <c r="D46" s="67">
        <f t="shared" si="11"/>
        <v>0.9721603563474388</v>
      </c>
      <c r="F46" s="25">
        <v>3.3719999999999999</v>
      </c>
      <c r="G46" s="186">
        <v>6.6189999999999998</v>
      </c>
      <c r="H46" s="67">
        <f t="shared" si="12"/>
        <v>0.96293001186239624</v>
      </c>
      <c r="J46" s="40">
        <f t="shared" si="13"/>
        <v>3.7550111358574605</v>
      </c>
      <c r="K46" s="199">
        <f t="shared" si="14"/>
        <v>3.737436476566911</v>
      </c>
      <c r="L46" s="67">
        <f t="shared" ref="L46:L55" si="16">(K46-J46)/J46</f>
        <v>-4.6803214836635297E-3</v>
      </c>
    </row>
    <row r="47" spans="1:12" ht="20.100000000000001" customHeight="1" x14ac:dyDescent="0.25">
      <c r="A47" s="45" t="s">
        <v>189</v>
      </c>
      <c r="B47" s="25">
        <v>2.19</v>
      </c>
      <c r="C47" s="186">
        <v>17.32</v>
      </c>
      <c r="D47" s="67">
        <f t="shared" si="11"/>
        <v>6.9086757990867582</v>
      </c>
      <c r="F47" s="25">
        <v>0.71700000000000008</v>
      </c>
      <c r="G47" s="186">
        <v>6.2640000000000002</v>
      </c>
      <c r="H47" s="67">
        <f t="shared" si="12"/>
        <v>7.7364016736401675</v>
      </c>
      <c r="J47" s="40">
        <f t="shared" si="13"/>
        <v>3.2739726027397262</v>
      </c>
      <c r="K47" s="199">
        <f t="shared" si="14"/>
        <v>3.6166281755196303</v>
      </c>
      <c r="L47" s="67">
        <f t="shared" si="16"/>
        <v>0.10466048875704183</v>
      </c>
    </row>
    <row r="48" spans="1:12" ht="20.100000000000001" customHeight="1" x14ac:dyDescent="0.25">
      <c r="A48" s="45" t="s">
        <v>177</v>
      </c>
      <c r="B48" s="25">
        <v>25.099999999999998</v>
      </c>
      <c r="C48" s="186">
        <v>9.81</v>
      </c>
      <c r="D48" s="67">
        <f t="shared" si="11"/>
        <v>-0.60916334661354576</v>
      </c>
      <c r="F48" s="25">
        <v>6.577</v>
      </c>
      <c r="G48" s="186">
        <v>4.0520000000000005</v>
      </c>
      <c r="H48" s="67">
        <f t="shared" si="12"/>
        <v>-0.38391363843697729</v>
      </c>
      <c r="J48" s="40">
        <f t="shared" si="13"/>
        <v>2.6203187250996018</v>
      </c>
      <c r="K48" s="199">
        <f t="shared" si="14"/>
        <v>4.1304791029561674</v>
      </c>
      <c r="L48" s="67">
        <f t="shared" si="16"/>
        <v>0.57632698014596007</v>
      </c>
    </row>
    <row r="49" spans="1:12" ht="20.100000000000001" customHeight="1" x14ac:dyDescent="0.25">
      <c r="A49" s="45" t="s">
        <v>191</v>
      </c>
      <c r="B49" s="25">
        <v>5.62</v>
      </c>
      <c r="C49" s="186">
        <v>5.49</v>
      </c>
      <c r="D49" s="67">
        <f t="shared" si="11"/>
        <v>-2.313167259786475E-2</v>
      </c>
      <c r="F49" s="25">
        <v>2.6970000000000001</v>
      </c>
      <c r="G49" s="186">
        <v>2.4129999999999998</v>
      </c>
      <c r="H49" s="67">
        <f t="shared" si="12"/>
        <v>-0.10530218761586957</v>
      </c>
      <c r="J49" s="40">
        <f t="shared" si="13"/>
        <v>4.7989323843416374</v>
      </c>
      <c r="K49" s="199">
        <f t="shared" si="14"/>
        <v>4.395264116575591</v>
      </c>
      <c r="L49" s="67">
        <f t="shared" si="16"/>
        <v>-8.4116264918249181E-2</v>
      </c>
    </row>
    <row r="50" spans="1:12" ht="20.100000000000001" customHeight="1" x14ac:dyDescent="0.25">
      <c r="A50" s="45" t="s">
        <v>188</v>
      </c>
      <c r="B50" s="25">
        <v>16.420000000000002</v>
      </c>
      <c r="C50" s="186">
        <v>5.6400000000000006</v>
      </c>
      <c r="D50" s="67">
        <f t="shared" si="11"/>
        <v>-0.65651644336175397</v>
      </c>
      <c r="F50" s="25">
        <v>6.7059999999999995</v>
      </c>
      <c r="G50" s="186">
        <v>2.2549999999999999</v>
      </c>
      <c r="H50" s="67">
        <f t="shared" si="12"/>
        <v>-0.66373396957948105</v>
      </c>
      <c r="J50" s="40">
        <f t="shared" si="13"/>
        <v>4.0840438489646766</v>
      </c>
      <c r="K50" s="199">
        <f t="shared" si="14"/>
        <v>3.9982269503546091</v>
      </c>
      <c r="L50" s="67">
        <f t="shared" ref="L50" si="17">(K50-J50)/J50</f>
        <v>-2.1012727038134654E-2</v>
      </c>
    </row>
    <row r="51" spans="1:12" ht="20.100000000000001" customHeight="1" x14ac:dyDescent="0.25">
      <c r="A51" s="45" t="s">
        <v>179</v>
      </c>
      <c r="B51" s="25">
        <v>0.28000000000000003</v>
      </c>
      <c r="C51" s="186">
        <v>2.04</v>
      </c>
      <c r="D51" s="67">
        <f t="shared" si="11"/>
        <v>6.2857142857142856</v>
      </c>
      <c r="F51" s="25">
        <v>8.2000000000000003E-2</v>
      </c>
      <c r="G51" s="186">
        <v>1.8160000000000001</v>
      </c>
      <c r="H51" s="67">
        <f t="shared" si="12"/>
        <v>21.146341463414632</v>
      </c>
      <c r="J51" s="40">
        <f t="shared" si="13"/>
        <v>2.9285714285714279</v>
      </c>
      <c r="K51" s="199">
        <f t="shared" si="14"/>
        <v>8.9019607843137258</v>
      </c>
      <c r="L51" s="67">
        <f t="shared" si="16"/>
        <v>2.039693926351029</v>
      </c>
    </row>
    <row r="52" spans="1:12" ht="20.100000000000001" customHeight="1" x14ac:dyDescent="0.25">
      <c r="A52" s="45" t="s">
        <v>175</v>
      </c>
      <c r="B52" s="25"/>
      <c r="C52" s="186">
        <v>3</v>
      </c>
      <c r="D52" s="67"/>
      <c r="F52" s="25"/>
      <c r="G52" s="186">
        <v>1.506</v>
      </c>
      <c r="H52" s="67"/>
      <c r="J52" s="40"/>
      <c r="K52" s="199">
        <f>(G52/C52)*10</f>
        <v>5.0199999999999996</v>
      </c>
      <c r="L52" s="67"/>
    </row>
    <row r="53" spans="1:12" ht="20.100000000000001" customHeight="1" x14ac:dyDescent="0.25">
      <c r="A53" s="45" t="s">
        <v>184</v>
      </c>
      <c r="B53" s="25">
        <v>13.27</v>
      </c>
      <c r="C53" s="186">
        <v>1.36</v>
      </c>
      <c r="D53" s="67">
        <f>(C53-B53)/B53</f>
        <v>-0.89751318764129617</v>
      </c>
      <c r="F53" s="25">
        <v>3.722</v>
      </c>
      <c r="G53" s="186">
        <v>1.3199999999999998</v>
      </c>
      <c r="H53" s="67">
        <f>(G53-F53)/F53</f>
        <v>-0.64535196131112305</v>
      </c>
      <c r="J53" s="40">
        <f>(F53/B53)*10</f>
        <v>2.8048229088168801</v>
      </c>
      <c r="K53" s="199">
        <f>(G53/C53)*10</f>
        <v>9.705882352941174</v>
      </c>
      <c r="L53" s="67">
        <f t="shared" si="16"/>
        <v>2.4604260833833793</v>
      </c>
    </row>
    <row r="54" spans="1:12" ht="20.100000000000001" customHeight="1" x14ac:dyDescent="0.25">
      <c r="A54" s="45" t="s">
        <v>170</v>
      </c>
      <c r="B54" s="25">
        <v>3.2300000000000004</v>
      </c>
      <c r="C54" s="186">
        <v>1.78</v>
      </c>
      <c r="D54" s="67">
        <f>(C54-B54)/B54</f>
        <v>-0.44891640866873073</v>
      </c>
      <c r="F54" s="25">
        <v>1.4040000000000001</v>
      </c>
      <c r="G54" s="186">
        <v>1.032</v>
      </c>
      <c r="H54" s="67">
        <f>(G54-F54)/F54</f>
        <v>-0.26495726495726502</v>
      </c>
      <c r="J54" s="40">
        <f>(F54/B54)*10</f>
        <v>4.3467492260061915</v>
      </c>
      <c r="K54" s="199">
        <f>(G54/C54)*10</f>
        <v>5.797752808988764</v>
      </c>
      <c r="L54" s="67">
        <f t="shared" si="16"/>
        <v>0.33381350235282831</v>
      </c>
    </row>
    <row r="55" spans="1:12" ht="20.100000000000001" customHeight="1" thickBot="1" x14ac:dyDescent="0.3">
      <c r="A55" s="14" t="s">
        <v>17</v>
      </c>
      <c r="B55" s="25">
        <f>B56-SUM(B39:B54)</f>
        <v>11.319999999999709</v>
      </c>
      <c r="C55" s="186">
        <f>C56-SUM(C39:C54)</f>
        <v>4.5799999999999272</v>
      </c>
      <c r="D55" s="67">
        <f>(C55-B55)/B55</f>
        <v>-0.59540636042402428</v>
      </c>
      <c r="F55" s="25">
        <f>F56-SUM(F39:F54)</f>
        <v>4.7460000000000946</v>
      </c>
      <c r="G55" s="186">
        <f>G56-SUM(G39:G54)</f>
        <v>3.0869999999999891</v>
      </c>
      <c r="H55" s="67">
        <f>(G55-F55)/F55</f>
        <v>-0.34955752212390906</v>
      </c>
      <c r="J55" s="40">
        <f>(F55/B55)*10</f>
        <v>4.1925795053005448</v>
      </c>
      <c r="K55" s="199">
        <f>(G55/C55)*10</f>
        <v>6.7401746724891662</v>
      </c>
      <c r="L55" s="67">
        <f t="shared" si="16"/>
        <v>0.60764385361512596</v>
      </c>
    </row>
    <row r="56" spans="1:12" ht="26.25" customHeight="1" thickBot="1" x14ac:dyDescent="0.3">
      <c r="A56" s="18" t="s">
        <v>18</v>
      </c>
      <c r="B56" s="47">
        <v>1858.1299999999999</v>
      </c>
      <c r="C56" s="197">
        <v>1441.0999999999997</v>
      </c>
      <c r="D56" s="72">
        <f>(C56-B56)/B56</f>
        <v>-0.22443531938023725</v>
      </c>
      <c r="E56" s="2"/>
      <c r="F56" s="47">
        <v>706.98</v>
      </c>
      <c r="G56" s="197">
        <v>1398.249</v>
      </c>
      <c r="H56" s="72">
        <f>(G56-F56)/F56</f>
        <v>0.97777730628872106</v>
      </c>
      <c r="I56" s="2"/>
      <c r="J56" s="35">
        <f>(F56/B56)*10</f>
        <v>3.8047929908025813</v>
      </c>
      <c r="K56" s="192">
        <f>(G56/C56)*10</f>
        <v>9.702650752897096</v>
      </c>
      <c r="L56" s="72">
        <f t="shared" si="4"/>
        <v>1.5501126543156356</v>
      </c>
    </row>
    <row r="58" spans="1:12" ht="15.75" thickBot="1" x14ac:dyDescent="0.3"/>
    <row r="59" spans="1:12" x14ac:dyDescent="0.25">
      <c r="A59" s="413" t="s">
        <v>15</v>
      </c>
      <c r="B59" s="409" t="s">
        <v>1</v>
      </c>
      <c r="C59" s="402"/>
      <c r="D59" s="176" t="s">
        <v>0</v>
      </c>
      <c r="F59" s="416" t="s">
        <v>19</v>
      </c>
      <c r="G59" s="417"/>
      <c r="H59" s="176" t="s">
        <v>0</v>
      </c>
      <c r="J59" s="401" t="s">
        <v>22</v>
      </c>
      <c r="K59" s="402"/>
      <c r="L59" s="176" t="s">
        <v>0</v>
      </c>
    </row>
    <row r="60" spans="1:12" x14ac:dyDescent="0.25">
      <c r="A60" s="414"/>
      <c r="B60" s="410" t="str">
        <f>B5</f>
        <v>jan-mar</v>
      </c>
      <c r="C60" s="404"/>
      <c r="D60" s="177" t="str">
        <f>D37</f>
        <v>2021/2020</v>
      </c>
      <c r="F60" s="399" t="str">
        <f>B5</f>
        <v>jan-mar</v>
      </c>
      <c r="G60" s="404"/>
      <c r="H60" s="177" t="str">
        <f>H37</f>
        <v>2021/2020</v>
      </c>
      <c r="J60" s="399" t="str">
        <f>B5</f>
        <v>jan-mar</v>
      </c>
      <c r="K60" s="400"/>
      <c r="L60" s="177" t="str">
        <f>L37</f>
        <v>2021/2020</v>
      </c>
    </row>
    <row r="61" spans="1:12" ht="19.5" customHeight="1" thickBot="1" x14ac:dyDescent="0.3">
      <c r="A61" s="415"/>
      <c r="B61" s="120">
        <f>B6</f>
        <v>2020</v>
      </c>
      <c r="C61" s="180">
        <f>C6</f>
        <v>2021</v>
      </c>
      <c r="D61" s="178" t="s">
        <v>1</v>
      </c>
      <c r="F61" s="31">
        <f>B6</f>
        <v>2020</v>
      </c>
      <c r="G61" s="180">
        <f>C6</f>
        <v>2021</v>
      </c>
      <c r="H61" s="315">
        <v>1000</v>
      </c>
      <c r="J61" s="31">
        <f>B6</f>
        <v>2020</v>
      </c>
      <c r="K61" s="180">
        <f>C6</f>
        <v>2021</v>
      </c>
      <c r="L61" s="178"/>
    </row>
    <row r="62" spans="1:12" ht="20.100000000000001" customHeight="1" x14ac:dyDescent="0.25">
      <c r="A62" s="45" t="s">
        <v>161</v>
      </c>
      <c r="B62" s="46">
        <v>281.5</v>
      </c>
      <c r="C62" s="193">
        <v>449.18</v>
      </c>
      <c r="D62" s="67">
        <f t="shared" ref="D62:D67" si="18">(C62-B62)/B62</f>
        <v>0.59566607460035526</v>
      </c>
      <c r="F62" s="25">
        <v>154.096</v>
      </c>
      <c r="G62" s="193">
        <v>287.31400000000002</v>
      </c>
      <c r="H62" s="67">
        <f t="shared" ref="H62:H67" si="19">(G62-F62)/F62</f>
        <v>0.86451303083791931</v>
      </c>
      <c r="J62" s="48">
        <f t="shared" ref="J62:K67" si="20">(F62/B62)*10</f>
        <v>5.4741030195381875</v>
      </c>
      <c r="K62" s="189">
        <f t="shared" si="20"/>
        <v>6.3964112382563787</v>
      </c>
      <c r="L62" s="67">
        <f t="shared" ref="L62" si="21">(K62-J62)/J62</f>
        <v>0.16848572550174623</v>
      </c>
    </row>
    <row r="63" spans="1:12" ht="20.100000000000001" customHeight="1" x14ac:dyDescent="0.25">
      <c r="A63" s="45" t="s">
        <v>162</v>
      </c>
      <c r="B63" s="25">
        <v>117.73</v>
      </c>
      <c r="C63" s="186">
        <v>281.64999999999992</v>
      </c>
      <c r="D63" s="67">
        <f t="shared" si="18"/>
        <v>1.3923384014269931</v>
      </c>
      <c r="F63" s="25">
        <v>136.44999999999999</v>
      </c>
      <c r="G63" s="186">
        <v>213.02499999999998</v>
      </c>
      <c r="H63" s="67">
        <f t="shared" si="19"/>
        <v>0.56119457676804685</v>
      </c>
      <c r="J63" s="48">
        <f t="shared" si="20"/>
        <v>11.59007899430901</v>
      </c>
      <c r="K63" s="189">
        <f t="shared" si="20"/>
        <v>7.5634652938043692</v>
      </c>
      <c r="L63" s="67">
        <f t="shared" si="4"/>
        <v>-0.34741900400176728</v>
      </c>
    </row>
    <row r="64" spans="1:12" ht="20.100000000000001" customHeight="1" x14ac:dyDescent="0.25">
      <c r="A64" s="45" t="s">
        <v>178</v>
      </c>
      <c r="B64" s="25">
        <v>9.02</v>
      </c>
      <c r="C64" s="186">
        <v>561.6</v>
      </c>
      <c r="D64" s="67">
        <f t="shared" si="18"/>
        <v>61.261640798226175</v>
      </c>
      <c r="F64" s="25">
        <v>2.3679999999999999</v>
      </c>
      <c r="G64" s="186">
        <v>161.80199999999999</v>
      </c>
      <c r="H64" s="67">
        <f t="shared" si="19"/>
        <v>67.328547297297305</v>
      </c>
      <c r="J64" s="48">
        <f t="shared" si="20"/>
        <v>2.6252771618625275</v>
      </c>
      <c r="K64" s="189">
        <f t="shared" si="20"/>
        <v>2.8810897435897429</v>
      </c>
      <c r="L64" s="67">
        <f t="shared" si="4"/>
        <v>9.7442123613998455E-2</v>
      </c>
    </row>
    <row r="65" spans="1:12" ht="20.100000000000001" customHeight="1" x14ac:dyDescent="0.25">
      <c r="A65" s="45" t="s">
        <v>164</v>
      </c>
      <c r="B65" s="25">
        <v>71.239999999999995</v>
      </c>
      <c r="C65" s="186">
        <v>218.36</v>
      </c>
      <c r="D65" s="67">
        <f t="shared" si="18"/>
        <v>2.0651319483436272</v>
      </c>
      <c r="F65" s="25">
        <v>48.585000000000001</v>
      </c>
      <c r="G65" s="186">
        <v>75.756000000000014</v>
      </c>
      <c r="H65" s="67">
        <f t="shared" si="19"/>
        <v>0.559246681074406</v>
      </c>
      <c r="J65" s="48">
        <f t="shared" si="20"/>
        <v>6.8199045480067388</v>
      </c>
      <c r="K65" s="189">
        <f t="shared" si="20"/>
        <v>3.4693167246748491</v>
      </c>
      <c r="L65" s="67">
        <f t="shared" ref="L65:L82" si="22">(K65-J65)/J65</f>
        <v>-0.49129541326369003</v>
      </c>
    </row>
    <row r="66" spans="1:12" ht="20.100000000000001" customHeight="1" x14ac:dyDescent="0.25">
      <c r="A66" s="45" t="s">
        <v>168</v>
      </c>
      <c r="B66" s="25">
        <v>127.46</v>
      </c>
      <c r="C66" s="186">
        <v>105.71</v>
      </c>
      <c r="D66" s="67">
        <f t="shared" si="18"/>
        <v>-0.1706417699670485</v>
      </c>
      <c r="F66" s="25">
        <v>61.170999999999992</v>
      </c>
      <c r="G66" s="186">
        <v>66.781999999999996</v>
      </c>
      <c r="H66" s="67">
        <f t="shared" si="19"/>
        <v>9.1726471694103501E-2</v>
      </c>
      <c r="J66" s="48">
        <f t="shared" si="20"/>
        <v>4.7992311313353202</v>
      </c>
      <c r="K66" s="189">
        <f t="shared" si="20"/>
        <v>6.3174723299593225</v>
      </c>
      <c r="L66" s="67">
        <f t="shared" si="22"/>
        <v>0.31635092311163027</v>
      </c>
    </row>
    <row r="67" spans="1:12" ht="20.100000000000001" customHeight="1" x14ac:dyDescent="0.25">
      <c r="A67" s="45" t="s">
        <v>171</v>
      </c>
      <c r="B67" s="25">
        <v>684.49</v>
      </c>
      <c r="C67" s="186">
        <v>113.36999999999999</v>
      </c>
      <c r="D67" s="67">
        <f t="shared" si="18"/>
        <v>-0.83437303685955966</v>
      </c>
      <c r="F67" s="25">
        <v>572.91899999999998</v>
      </c>
      <c r="G67" s="186">
        <v>51.613</v>
      </c>
      <c r="H67" s="67">
        <f t="shared" si="19"/>
        <v>-0.90991222144840733</v>
      </c>
      <c r="J67" s="48">
        <f t="shared" si="20"/>
        <v>8.3700127101929898</v>
      </c>
      <c r="K67" s="189">
        <f t="shared" si="20"/>
        <v>4.5526153303343042</v>
      </c>
      <c r="L67" s="67">
        <f t="shared" si="22"/>
        <v>-0.45608023691647021</v>
      </c>
    </row>
    <row r="68" spans="1:12" ht="20.100000000000001" customHeight="1" x14ac:dyDescent="0.25">
      <c r="A68" s="45" t="s">
        <v>183</v>
      </c>
      <c r="B68" s="25"/>
      <c r="C68" s="186">
        <v>108.16</v>
      </c>
      <c r="D68" s="67"/>
      <c r="F68" s="25"/>
      <c r="G68" s="186">
        <v>48.099999999999994</v>
      </c>
      <c r="H68" s="67"/>
      <c r="J68" s="48"/>
      <c r="K68" s="189">
        <f t="shared" ref="K68:K84" si="23">(G68/C68)*10</f>
        <v>4.4471153846153841</v>
      </c>
      <c r="L68" s="67"/>
    </row>
    <row r="69" spans="1:12" ht="20.100000000000001" customHeight="1" x14ac:dyDescent="0.25">
      <c r="A69" s="45" t="s">
        <v>182</v>
      </c>
      <c r="B69" s="25">
        <v>106.28</v>
      </c>
      <c r="C69" s="186">
        <v>250.01999999999998</v>
      </c>
      <c r="D69" s="67">
        <f>(C69-B69)/B69</f>
        <v>1.3524651863003385</v>
      </c>
      <c r="F69" s="25">
        <v>20.626000000000001</v>
      </c>
      <c r="G69" s="186">
        <v>43.637000000000008</v>
      </c>
      <c r="H69" s="67">
        <f>(G69-F69)/F69</f>
        <v>1.1156307572966162</v>
      </c>
      <c r="J69" s="48">
        <f>(F69/B69)*10</f>
        <v>1.9407226194956719</v>
      </c>
      <c r="K69" s="189">
        <f t="shared" si="23"/>
        <v>1.7453403727701788</v>
      </c>
      <c r="L69" s="67">
        <f t="shared" si="22"/>
        <v>-0.10067499845818581</v>
      </c>
    </row>
    <row r="70" spans="1:12" ht="20.100000000000001" customHeight="1" x14ac:dyDescent="0.25">
      <c r="A70" s="45" t="s">
        <v>205</v>
      </c>
      <c r="B70" s="25">
        <v>0.14000000000000001</v>
      </c>
      <c r="C70" s="186">
        <v>7.9099999999999993</v>
      </c>
      <c r="D70" s="67">
        <f>(C70-B70)/B70</f>
        <v>55.499999999999993</v>
      </c>
      <c r="F70" s="25">
        <v>0.05</v>
      </c>
      <c r="G70" s="186">
        <v>41.969000000000001</v>
      </c>
      <c r="H70" s="67">
        <f>(G70-F70)/F70</f>
        <v>838.38</v>
      </c>
      <c r="J70" s="48">
        <f>(F70/B70)*10</f>
        <v>3.5714285714285716</v>
      </c>
      <c r="K70" s="189">
        <f t="shared" si="23"/>
        <v>53.058154235145388</v>
      </c>
      <c r="L70" s="67">
        <f t="shared" si="22"/>
        <v>13.856283185840708</v>
      </c>
    </row>
    <row r="71" spans="1:12" ht="20.100000000000001" customHeight="1" x14ac:dyDescent="0.25">
      <c r="A71" s="45" t="s">
        <v>176</v>
      </c>
      <c r="B71" s="25">
        <v>37.809999999999995</v>
      </c>
      <c r="C71" s="186">
        <v>44.82</v>
      </c>
      <c r="D71" s="67">
        <f>(C71-B71)/B71</f>
        <v>0.18540068764877032</v>
      </c>
      <c r="F71" s="25">
        <v>21.263999999999999</v>
      </c>
      <c r="G71" s="186">
        <v>38.260999999999996</v>
      </c>
      <c r="H71" s="67">
        <f>(G71-F71)/F71</f>
        <v>0.79933220466516164</v>
      </c>
      <c r="J71" s="48">
        <f>(F71/B71)*10</f>
        <v>5.623909018778102</v>
      </c>
      <c r="K71" s="189">
        <f t="shared" si="23"/>
        <v>8.5365908076751431</v>
      </c>
      <c r="L71" s="67">
        <f t="shared" si="22"/>
        <v>0.51791054570258233</v>
      </c>
    </row>
    <row r="72" spans="1:12" ht="20.100000000000001" customHeight="1" x14ac:dyDescent="0.25">
      <c r="A72" s="45" t="s">
        <v>167</v>
      </c>
      <c r="B72" s="25">
        <v>109.75</v>
      </c>
      <c r="C72" s="186">
        <v>72.299999999999983</v>
      </c>
      <c r="D72" s="67">
        <f>(C72-B72)/B72</f>
        <v>-0.34123006833712999</v>
      </c>
      <c r="F72" s="25">
        <v>44.199999999999996</v>
      </c>
      <c r="G72" s="186">
        <v>35.085999999999999</v>
      </c>
      <c r="H72" s="67">
        <f>(G72-F72)/F72</f>
        <v>-0.2061990950226244</v>
      </c>
      <c r="J72" s="48">
        <f>(F72/B72)*10</f>
        <v>4.0273348519362182</v>
      </c>
      <c r="K72" s="189">
        <f t="shared" si="23"/>
        <v>4.8528354080221305</v>
      </c>
      <c r="L72" s="67">
        <f t="shared" si="22"/>
        <v>0.20497440278377577</v>
      </c>
    </row>
    <row r="73" spans="1:12" ht="20.100000000000001" customHeight="1" x14ac:dyDescent="0.25">
      <c r="A73" s="45" t="s">
        <v>203</v>
      </c>
      <c r="B73" s="25">
        <v>20.72</v>
      </c>
      <c r="C73" s="186">
        <v>7.6400000000000006</v>
      </c>
      <c r="D73" s="67">
        <f>(C73-B73)/B73</f>
        <v>-0.63127413127413123</v>
      </c>
      <c r="F73" s="25">
        <v>92.128999999999991</v>
      </c>
      <c r="G73" s="186">
        <v>29.975999999999999</v>
      </c>
      <c r="H73" s="67">
        <f>(G73-F73)/F73</f>
        <v>-0.67463013817581863</v>
      </c>
      <c r="J73" s="48">
        <f>(F73/B73)*10</f>
        <v>44.463803088803083</v>
      </c>
      <c r="K73" s="189">
        <f t="shared" si="23"/>
        <v>39.235602094240832</v>
      </c>
      <c r="L73" s="67">
        <f t="shared" si="22"/>
        <v>-0.11758330667578053</v>
      </c>
    </row>
    <row r="74" spans="1:12" ht="20.100000000000001" customHeight="1" x14ac:dyDescent="0.25">
      <c r="A74" s="45" t="s">
        <v>229</v>
      </c>
      <c r="B74" s="25"/>
      <c r="C74" s="186">
        <v>156.24</v>
      </c>
      <c r="D74" s="67"/>
      <c r="F74" s="25"/>
      <c r="G74" s="186">
        <v>28.35</v>
      </c>
      <c r="H74" s="67"/>
      <c r="J74" s="48"/>
      <c r="K74" s="189">
        <f t="shared" si="23"/>
        <v>1.814516129032258</v>
      </c>
      <c r="L74" s="67"/>
    </row>
    <row r="75" spans="1:12" ht="20.100000000000001" customHeight="1" x14ac:dyDescent="0.25">
      <c r="A75" s="45" t="s">
        <v>208</v>
      </c>
      <c r="B75" s="25">
        <v>39.47</v>
      </c>
      <c r="C75" s="186">
        <v>69.17</v>
      </c>
      <c r="D75" s="67">
        <f t="shared" ref="D75:D84" si="24">(C75-B75)/B75</f>
        <v>0.75247023055485185</v>
      </c>
      <c r="F75" s="25">
        <v>19.289000000000001</v>
      </c>
      <c r="G75" s="186">
        <v>26.957000000000001</v>
      </c>
      <c r="H75" s="67">
        <f t="shared" ref="H75:H84" si="25">(G75-F75)/F75</f>
        <v>0.39753227227953747</v>
      </c>
      <c r="J75" s="48">
        <f t="shared" ref="J75:J84" si="26">(F75/B75)*10</f>
        <v>4.8870027869267805</v>
      </c>
      <c r="K75" s="189">
        <f t="shared" si="23"/>
        <v>3.8972097730229871</v>
      </c>
      <c r="L75" s="67">
        <f t="shared" si="22"/>
        <v>-0.20253579894646026</v>
      </c>
    </row>
    <row r="76" spans="1:12" ht="20.100000000000001" customHeight="1" x14ac:dyDescent="0.25">
      <c r="A76" s="45" t="s">
        <v>195</v>
      </c>
      <c r="B76" s="25">
        <v>38.069999999999993</v>
      </c>
      <c r="C76" s="186">
        <v>68.239999999999995</v>
      </c>
      <c r="D76" s="67">
        <f t="shared" si="24"/>
        <v>0.79248752298397707</v>
      </c>
      <c r="F76" s="25">
        <v>10.112000000000002</v>
      </c>
      <c r="G76" s="186">
        <v>18.936</v>
      </c>
      <c r="H76" s="67">
        <f t="shared" si="25"/>
        <v>0.87262658227848067</v>
      </c>
      <c r="J76" s="48">
        <f t="shared" si="26"/>
        <v>2.6561597058050967</v>
      </c>
      <c r="K76" s="189">
        <f t="shared" si="23"/>
        <v>2.7749120750293081</v>
      </c>
      <c r="L76" s="67">
        <f t="shared" si="22"/>
        <v>4.470829407007245E-2</v>
      </c>
    </row>
    <row r="77" spans="1:12" ht="20.100000000000001" customHeight="1" x14ac:dyDescent="0.25">
      <c r="A77" s="45" t="s">
        <v>181</v>
      </c>
      <c r="B77" s="25">
        <v>157.5</v>
      </c>
      <c r="C77" s="186">
        <v>48.56</v>
      </c>
      <c r="D77" s="67">
        <f t="shared" si="24"/>
        <v>-0.69168253968253968</v>
      </c>
      <c r="F77" s="25">
        <v>51.830999999999996</v>
      </c>
      <c r="G77" s="186">
        <v>18.786999999999999</v>
      </c>
      <c r="H77" s="67">
        <f t="shared" si="25"/>
        <v>-0.63753352240936889</v>
      </c>
      <c r="J77" s="48">
        <f t="shared" si="26"/>
        <v>3.2908571428571425</v>
      </c>
      <c r="K77" s="189">
        <f t="shared" si="23"/>
        <v>3.8688220757825365</v>
      </c>
      <c r="L77" s="67">
        <f t="shared" si="22"/>
        <v>0.17562747571096363</v>
      </c>
    </row>
    <row r="78" spans="1:12" ht="20.100000000000001" customHeight="1" x14ac:dyDescent="0.25">
      <c r="A78" s="45" t="s">
        <v>227</v>
      </c>
      <c r="B78" s="25">
        <v>316.8</v>
      </c>
      <c r="C78" s="186">
        <v>32.409999999999997</v>
      </c>
      <c r="D78" s="67">
        <f t="shared" si="24"/>
        <v>-0.89769570707070701</v>
      </c>
      <c r="F78" s="25">
        <v>56.779999999999994</v>
      </c>
      <c r="G78" s="186">
        <v>10.898</v>
      </c>
      <c r="H78" s="67">
        <f t="shared" si="25"/>
        <v>-0.80806622050017607</v>
      </c>
      <c r="J78" s="48">
        <f t="shared" si="26"/>
        <v>1.7922979797979797</v>
      </c>
      <c r="K78" s="189">
        <f t="shared" si="23"/>
        <v>3.3625424251774145</v>
      </c>
      <c r="L78" s="67">
        <f t="shared" si="22"/>
        <v>0.87610679869004049</v>
      </c>
    </row>
    <row r="79" spans="1:12" ht="20.100000000000001" customHeight="1" x14ac:dyDescent="0.25">
      <c r="A79" s="45" t="s">
        <v>180</v>
      </c>
      <c r="B79" s="25">
        <v>33.9</v>
      </c>
      <c r="C79" s="186">
        <v>17.47</v>
      </c>
      <c r="D79" s="67">
        <f t="shared" si="24"/>
        <v>-0.48466076696165195</v>
      </c>
      <c r="F79" s="25">
        <v>13.839999999999998</v>
      </c>
      <c r="G79" s="186">
        <v>10.113999999999999</v>
      </c>
      <c r="H79" s="67">
        <f t="shared" si="25"/>
        <v>-0.26921965317919072</v>
      </c>
      <c r="J79" s="48">
        <f t="shared" si="26"/>
        <v>4.0825958702064895</v>
      </c>
      <c r="K79" s="189">
        <f t="shared" si="23"/>
        <v>5.7893531768746422</v>
      </c>
      <c r="L79" s="67">
        <f t="shared" si="22"/>
        <v>0.41805688364198251</v>
      </c>
    </row>
    <row r="80" spans="1:12" ht="20.100000000000001" customHeight="1" x14ac:dyDescent="0.25">
      <c r="A80" s="45" t="s">
        <v>228</v>
      </c>
      <c r="B80" s="25">
        <v>0.45</v>
      </c>
      <c r="C80" s="186">
        <v>42.57</v>
      </c>
      <c r="D80" s="67">
        <f t="shared" si="24"/>
        <v>93.6</v>
      </c>
      <c r="F80" s="25">
        <v>0.30599999999999999</v>
      </c>
      <c r="G80" s="186">
        <v>9.4009999999999998</v>
      </c>
      <c r="H80" s="67">
        <f t="shared" si="25"/>
        <v>29.722222222222225</v>
      </c>
      <c r="J80" s="48">
        <f t="shared" si="26"/>
        <v>6.7999999999999989</v>
      </c>
      <c r="K80" s="189">
        <f t="shared" si="23"/>
        <v>2.2083626967347896</v>
      </c>
      <c r="L80" s="67">
        <f t="shared" si="22"/>
        <v>-0.67524077989194264</v>
      </c>
    </row>
    <row r="81" spans="1:12" ht="20.100000000000001" customHeight="1" x14ac:dyDescent="0.25">
      <c r="A81" s="45" t="s">
        <v>198</v>
      </c>
      <c r="B81" s="25">
        <v>116.57000000000001</v>
      </c>
      <c r="C81" s="186">
        <v>40.750000000000007</v>
      </c>
      <c r="D81" s="67">
        <f t="shared" si="24"/>
        <v>-0.65042463755683266</v>
      </c>
      <c r="F81" s="25">
        <v>17.548999999999999</v>
      </c>
      <c r="G81" s="186">
        <v>8.5149999999999988</v>
      </c>
      <c r="H81" s="67">
        <f t="shared" si="25"/>
        <v>-0.51478716735996355</v>
      </c>
      <c r="J81" s="48">
        <f t="shared" si="26"/>
        <v>1.505447370678562</v>
      </c>
      <c r="K81" s="189">
        <f t="shared" si="23"/>
        <v>2.0895705521472383</v>
      </c>
      <c r="L81" s="67">
        <f t="shared" si="22"/>
        <v>0.38800637793494558</v>
      </c>
    </row>
    <row r="82" spans="1:12" ht="20.100000000000001" customHeight="1" x14ac:dyDescent="0.25">
      <c r="A82" s="45" t="s">
        <v>210</v>
      </c>
      <c r="B82" s="25">
        <v>16.649999999999999</v>
      </c>
      <c r="C82" s="186">
        <v>15.75</v>
      </c>
      <c r="D82" s="67">
        <f t="shared" si="24"/>
        <v>-5.4054054054053974E-2</v>
      </c>
      <c r="F82" s="25">
        <v>5.8470000000000004</v>
      </c>
      <c r="G82" s="186">
        <v>5.34</v>
      </c>
      <c r="H82" s="67">
        <f t="shared" si="25"/>
        <v>-8.6711133914828209E-2</v>
      </c>
      <c r="J82" s="48">
        <f t="shared" si="26"/>
        <v>3.5117117117117127</v>
      </c>
      <c r="K82" s="189">
        <f t="shared" si="23"/>
        <v>3.3904761904761904</v>
      </c>
      <c r="L82" s="67">
        <f t="shared" si="22"/>
        <v>-3.4523198709961442E-2</v>
      </c>
    </row>
    <row r="83" spans="1:12" ht="20.100000000000001" customHeight="1" thickBot="1" x14ac:dyDescent="0.3">
      <c r="A83" s="14" t="s">
        <v>17</v>
      </c>
      <c r="B83" s="25">
        <f>B84-SUM(B62:B82)</f>
        <v>160.28999999999905</v>
      </c>
      <c r="C83" s="186">
        <f>C84-SUM(C62:C82)</f>
        <v>66.400000000000091</v>
      </c>
      <c r="D83" s="67">
        <f t="shared" si="24"/>
        <v>-0.58575082662673605</v>
      </c>
      <c r="F83" s="25">
        <f>F84-SUM(F62:F82)</f>
        <v>49.993000000000393</v>
      </c>
      <c r="G83" s="186">
        <f>G84-SUM(G62:G82)</f>
        <v>30.780999999999949</v>
      </c>
      <c r="H83" s="67">
        <f t="shared" si="25"/>
        <v>-0.38429380113216438</v>
      </c>
      <c r="J83" s="48">
        <f t="shared" si="26"/>
        <v>3.1189094765737528</v>
      </c>
      <c r="K83" s="189">
        <f t="shared" si="23"/>
        <v>4.6356927710843232</v>
      </c>
      <c r="L83" s="67">
        <f t="shared" ref="L83" si="27">(K83-J83)/J83</f>
        <v>0.48631847314043164</v>
      </c>
    </row>
    <row r="84" spans="1:12" ht="26.25" customHeight="1" thickBot="1" x14ac:dyDescent="0.3">
      <c r="A84" s="18" t="s">
        <v>18</v>
      </c>
      <c r="B84" s="23">
        <v>2445.8399999999992</v>
      </c>
      <c r="C84" s="191">
        <v>2778.2799999999997</v>
      </c>
      <c r="D84" s="72">
        <f t="shared" si="24"/>
        <v>0.13592058352140804</v>
      </c>
      <c r="E84" s="2"/>
      <c r="F84" s="23">
        <v>1379.405</v>
      </c>
      <c r="G84" s="191">
        <v>1261.3999999999999</v>
      </c>
      <c r="H84" s="72">
        <f t="shared" si="25"/>
        <v>-8.5547754285362251E-2</v>
      </c>
      <c r="I84" s="2"/>
      <c r="J84" s="44">
        <f t="shared" si="26"/>
        <v>5.6398006410885433</v>
      </c>
      <c r="K84" s="196">
        <f t="shared" si="23"/>
        <v>4.5402191283815885</v>
      </c>
      <c r="L84" s="72">
        <f>(K84-J84)/J84</f>
        <v>-0.19496815272085993</v>
      </c>
    </row>
  </sheetData>
  <mergeCells count="21">
    <mergeCell ref="J60:K60"/>
    <mergeCell ref="A59:A61"/>
    <mergeCell ref="B59:C59"/>
    <mergeCell ref="F59:G59"/>
    <mergeCell ref="B60:C60"/>
    <mergeCell ref="F60:G60"/>
    <mergeCell ref="A36:A38"/>
    <mergeCell ref="B36:C36"/>
    <mergeCell ref="F36:G36"/>
    <mergeCell ref="J59:K59"/>
    <mergeCell ref="J36:K36"/>
    <mergeCell ref="B37:C37"/>
    <mergeCell ref="F37:G37"/>
    <mergeCell ref="J37:K37"/>
    <mergeCell ref="A4:A6"/>
    <mergeCell ref="B4:C4"/>
    <mergeCell ref="F4:G4"/>
    <mergeCell ref="J4:K4"/>
    <mergeCell ref="B5:C5"/>
    <mergeCell ref="F5:G5"/>
    <mergeCell ref="J5:K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D8 H7 I7:I12 I18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H7:H33 D7:D33 L7:L33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H39:H56 D39:D56 L39:L56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D62:D84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H62:H84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N8"/>
  <sheetViews>
    <sheetView showGridLines="0" workbookViewId="0">
      <selection activeCell="L15" sqref="L15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6" max="6" width="10.85546875" customWidth="1"/>
    <col min="7" max="7" width="2.140625" customWidth="1"/>
    <col min="10" max="10" width="10.85546875" customWidth="1"/>
    <col min="11" max="11" width="2.140625" customWidth="1"/>
    <col min="14" max="14" width="10.85546875" customWidth="1"/>
  </cols>
  <sheetData>
    <row r="1" spans="1:14" ht="15.75" x14ac:dyDescent="0.25">
      <c r="A1" s="6" t="s">
        <v>101</v>
      </c>
    </row>
    <row r="2" spans="1:14" ht="15.75" thickBot="1" x14ac:dyDescent="0.3"/>
    <row r="3" spans="1:14" x14ac:dyDescent="0.25">
      <c r="A3" s="390" t="s">
        <v>16</v>
      </c>
      <c r="B3" s="406"/>
      <c r="C3" s="406"/>
      <c r="D3" s="409" t="s">
        <v>1</v>
      </c>
      <c r="E3" s="402"/>
      <c r="F3" s="176" t="s">
        <v>0</v>
      </c>
      <c r="H3" s="403" t="s">
        <v>19</v>
      </c>
      <c r="I3" s="402"/>
      <c r="J3" s="176" t="s">
        <v>0</v>
      </c>
      <c r="L3" s="401" t="s">
        <v>22</v>
      </c>
      <c r="M3" s="402"/>
      <c r="N3" s="176" t="s">
        <v>0</v>
      </c>
    </row>
    <row r="4" spans="1:14" x14ac:dyDescent="0.25">
      <c r="A4" s="407"/>
      <c r="B4" s="408"/>
      <c r="C4" s="408"/>
      <c r="D4" s="410" t="s">
        <v>149</v>
      </c>
      <c r="E4" s="404"/>
      <c r="F4" s="177" t="s">
        <v>122</v>
      </c>
      <c r="H4" s="399" t="str">
        <f>D4</f>
        <v>jan-mar</v>
      </c>
      <c r="I4" s="404"/>
      <c r="J4" s="177" t="str">
        <f>F4</f>
        <v>2021/2020</v>
      </c>
      <c r="L4" s="399" t="str">
        <f>D4</f>
        <v>jan-mar</v>
      </c>
      <c r="M4" s="400"/>
      <c r="N4" s="177" t="str">
        <f>J4</f>
        <v>2021/2020</v>
      </c>
    </row>
    <row r="5" spans="1:14" ht="19.5" customHeight="1" thickBot="1" x14ac:dyDescent="0.3">
      <c r="A5" s="391"/>
      <c r="B5" s="412"/>
      <c r="C5" s="412"/>
      <c r="D5" s="120">
        <v>2020</v>
      </c>
      <c r="E5" s="180">
        <v>2021</v>
      </c>
      <c r="F5" s="217" t="s">
        <v>1</v>
      </c>
      <c r="H5" s="31">
        <f>D5</f>
        <v>2020</v>
      </c>
      <c r="I5" s="180">
        <f>E5</f>
        <v>2021</v>
      </c>
      <c r="J5" s="315">
        <v>1000</v>
      </c>
      <c r="L5" s="31">
        <f>D5</f>
        <v>2020</v>
      </c>
      <c r="M5" s="180">
        <f>E5</f>
        <v>2021</v>
      </c>
      <c r="N5" s="217"/>
    </row>
    <row r="6" spans="1:14" ht="24" customHeight="1" x14ac:dyDescent="0.25">
      <c r="A6" s="206" t="s">
        <v>20</v>
      </c>
      <c r="B6" s="12"/>
      <c r="C6" s="12"/>
      <c r="D6" s="208">
        <v>94040.559999999969</v>
      </c>
      <c r="E6" s="209">
        <v>106246.86</v>
      </c>
      <c r="F6" s="215">
        <f>(E6-D6)/D6</f>
        <v>0.12979824875564369</v>
      </c>
      <c r="G6" s="2"/>
      <c r="H6" s="142">
        <v>38550.966000000015</v>
      </c>
      <c r="I6" s="193">
        <v>45804.507999999987</v>
      </c>
      <c r="J6" s="215">
        <f>(I6-H6)/H6</f>
        <v>0.18815461070417716</v>
      </c>
      <c r="L6" s="40">
        <f t="shared" ref="L6:M8" si="0">(H6/D6)*10</f>
        <v>4.0993977492265072</v>
      </c>
      <c r="M6" s="199">
        <f t="shared" si="0"/>
        <v>4.3111399245116502</v>
      </c>
      <c r="N6" s="215">
        <f>(M6-L6)/L6</f>
        <v>5.1652020183963705E-2</v>
      </c>
    </row>
    <row r="7" spans="1:14" ht="24" customHeight="1" thickBot="1" x14ac:dyDescent="0.3">
      <c r="A7" s="206" t="s">
        <v>21</v>
      </c>
      <c r="B7" s="12"/>
      <c r="C7" s="12"/>
      <c r="D7" s="210">
        <v>28971.740000000009</v>
      </c>
      <c r="E7" s="211">
        <v>31971.760000000002</v>
      </c>
      <c r="F7" s="70">
        <f>(E7-D7)/D7</f>
        <v>0.10354987308321807</v>
      </c>
      <c r="H7" s="255">
        <v>21128.719000000008</v>
      </c>
      <c r="I7" s="188">
        <v>22549.391999999996</v>
      </c>
      <c r="J7" s="124">
        <f>(I7-H7)/H7</f>
        <v>6.723895566030233E-2</v>
      </c>
      <c r="L7" s="40">
        <f t="shared" si="0"/>
        <v>7.2928719503902775</v>
      </c>
      <c r="M7" s="199">
        <f t="shared" si="0"/>
        <v>7.0529091923622573</v>
      </c>
      <c r="N7" s="124">
        <f t="shared" ref="N7:N8" si="1">(M7-L7)/L7</f>
        <v>-3.2903739385576149E-2</v>
      </c>
    </row>
    <row r="8" spans="1:14" ht="26.25" customHeight="1" thickBot="1" x14ac:dyDescent="0.3">
      <c r="A8" s="18" t="s">
        <v>12</v>
      </c>
      <c r="B8" s="207"/>
      <c r="C8" s="207"/>
      <c r="D8" s="212">
        <v>123012.29999999997</v>
      </c>
      <c r="E8" s="191">
        <v>138218.62</v>
      </c>
      <c r="F8" s="214">
        <f>(E8-D8)/D8</f>
        <v>0.123616256260553</v>
      </c>
      <c r="G8" s="2"/>
      <c r="H8" s="23">
        <v>59679.685000000027</v>
      </c>
      <c r="I8" s="191">
        <v>68353.89999999998</v>
      </c>
      <c r="J8" s="214">
        <f>(I8-H8)/H8</f>
        <v>0.14534619276224311</v>
      </c>
      <c r="K8" s="2"/>
      <c r="L8" s="35">
        <f t="shared" si="0"/>
        <v>4.8515217583932699</v>
      </c>
      <c r="M8" s="192">
        <f t="shared" si="0"/>
        <v>4.9453467268013513</v>
      </c>
      <c r="N8" s="214">
        <f t="shared" si="1"/>
        <v>1.9339286327173851E-2</v>
      </c>
    </row>
  </sheetData>
  <mergeCells count="7">
    <mergeCell ref="A3:C5"/>
    <mergeCell ref="D3:E3"/>
    <mergeCell ref="H3:I3"/>
    <mergeCell ref="L3:M3"/>
    <mergeCell ref="D4:E4"/>
    <mergeCell ref="H4:I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F6:F8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J6:J8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M96"/>
  <sheetViews>
    <sheetView showGridLines="0" workbookViewId="0">
      <selection activeCell="G7" sqref="G7"/>
    </sheetView>
  </sheetViews>
  <sheetFormatPr defaultRowHeight="15" x14ac:dyDescent="0.25"/>
  <cols>
    <col min="1" max="1" width="31.570312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3" ht="15.75" x14ac:dyDescent="0.25">
      <c r="A1" s="6" t="s">
        <v>102</v>
      </c>
    </row>
    <row r="3" spans="1:13" ht="8.25" customHeight="1" thickBot="1" x14ac:dyDescent="0.3"/>
    <row r="4" spans="1:13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3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D5</f>
        <v>2021/2020</v>
      </c>
    </row>
    <row r="6" spans="1:13" ht="19.5" customHeight="1" thickBot="1" x14ac:dyDescent="0.3">
      <c r="A6" s="415"/>
      <c r="B6" s="120">
        <f>'6'!E6</f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3" ht="20.100000000000001" customHeight="1" x14ac:dyDescent="0.25">
      <c r="A7" s="14" t="s">
        <v>160</v>
      </c>
      <c r="B7" s="46">
        <v>41153.64</v>
      </c>
      <c r="C7" s="193">
        <v>43732.27</v>
      </c>
      <c r="D7" s="67">
        <f t="shared" ref="D7:D33" si="0">(C7-B7)/B7</f>
        <v>6.2658612944079733E-2</v>
      </c>
      <c r="F7" s="46">
        <v>16062.373</v>
      </c>
      <c r="G7" s="193">
        <v>17466.179</v>
      </c>
      <c r="H7" s="67">
        <f t="shared" ref="H7:H33" si="1">(G7-F7)/F7</f>
        <v>8.7397173506056705E-2</v>
      </c>
      <c r="J7" s="40">
        <f t="shared" ref="J7:J33" si="2">(F7/B7)*10</f>
        <v>3.90302607497174</v>
      </c>
      <c r="K7" s="198">
        <f t="shared" ref="K7:K33" si="3">(G7/C7)*10</f>
        <v>3.9938880373692016</v>
      </c>
      <c r="L7" s="76">
        <f>(K7-J7)/J7</f>
        <v>2.3279875832784302E-2</v>
      </c>
    </row>
    <row r="8" spans="1:13" ht="20.100000000000001" customHeight="1" x14ac:dyDescent="0.25">
      <c r="A8" s="266" t="s">
        <v>165</v>
      </c>
      <c r="B8" s="262">
        <v>19366.98</v>
      </c>
      <c r="C8" s="263">
        <v>22179.82</v>
      </c>
      <c r="D8" s="67">
        <f t="shared" si="0"/>
        <v>0.14523895826814506</v>
      </c>
      <c r="E8" s="13"/>
      <c r="F8" s="262">
        <v>7511.6590000000006</v>
      </c>
      <c r="G8" s="263">
        <v>9136.9210000000003</v>
      </c>
      <c r="H8" s="67">
        <f t="shared" si="1"/>
        <v>0.21636525300203319</v>
      </c>
      <c r="I8" s="261"/>
      <c r="J8" s="264">
        <f t="shared" si="2"/>
        <v>3.8785907766724605</v>
      </c>
      <c r="K8" s="265">
        <f t="shared" si="3"/>
        <v>4.1194748199038589</v>
      </c>
      <c r="L8" s="67">
        <f t="shared" ref="L8:L71" si="4">(K8-J8)/J8</f>
        <v>6.2106073339879067E-2</v>
      </c>
      <c r="M8" s="13"/>
    </row>
    <row r="9" spans="1:13" ht="20.100000000000001" customHeight="1" x14ac:dyDescent="0.25">
      <c r="A9" s="14" t="s">
        <v>161</v>
      </c>
      <c r="B9" s="25">
        <v>8247.4500000000007</v>
      </c>
      <c r="C9" s="186">
        <v>10384.9</v>
      </c>
      <c r="D9" s="67">
        <f t="shared" si="0"/>
        <v>0.25916495401608969</v>
      </c>
      <c r="F9" s="25">
        <v>7734.9650000000001</v>
      </c>
      <c r="G9" s="186">
        <v>8788.9959999999992</v>
      </c>
      <c r="H9" s="67">
        <f t="shared" si="1"/>
        <v>0.1362683606196019</v>
      </c>
      <c r="J9" s="40">
        <f t="shared" si="2"/>
        <v>9.378613995841139</v>
      </c>
      <c r="K9" s="199">
        <f t="shared" si="3"/>
        <v>8.4632456740074531</v>
      </c>
      <c r="L9" s="67">
        <f t="shared" si="4"/>
        <v>-9.7601662915181034E-2</v>
      </c>
    </row>
    <row r="10" spans="1:13" ht="20.100000000000001" customHeight="1" x14ac:dyDescent="0.25">
      <c r="A10" s="14" t="s">
        <v>166</v>
      </c>
      <c r="B10" s="25">
        <v>16109.77</v>
      </c>
      <c r="C10" s="186">
        <v>17385.690000000002</v>
      </c>
      <c r="D10" s="67">
        <f t="shared" si="0"/>
        <v>7.9201627335461766E-2</v>
      </c>
      <c r="F10" s="25">
        <v>6363.6500000000005</v>
      </c>
      <c r="G10" s="186">
        <v>7328.6129999999994</v>
      </c>
      <c r="H10" s="67">
        <f t="shared" si="1"/>
        <v>0.15163671792131855</v>
      </c>
      <c r="J10" s="40">
        <f t="shared" si="2"/>
        <v>3.9501805426148233</v>
      </c>
      <c r="K10" s="199">
        <f t="shared" si="3"/>
        <v>4.2153132835107483</v>
      </c>
      <c r="L10" s="67">
        <f t="shared" si="4"/>
        <v>6.7119145070878267E-2</v>
      </c>
    </row>
    <row r="11" spans="1:13" ht="20.100000000000001" customHeight="1" x14ac:dyDescent="0.25">
      <c r="A11" s="14" t="s">
        <v>164</v>
      </c>
      <c r="B11" s="25">
        <v>10502.95</v>
      </c>
      <c r="C11" s="186">
        <v>9316.85</v>
      </c>
      <c r="D11" s="67">
        <f t="shared" si="0"/>
        <v>-0.11293017675986274</v>
      </c>
      <c r="F11" s="25">
        <v>5545.8809999999994</v>
      </c>
      <c r="G11" s="186">
        <v>5011.8580000000002</v>
      </c>
      <c r="H11" s="67">
        <f t="shared" si="1"/>
        <v>-9.6291824509036394E-2</v>
      </c>
      <c r="J11" s="40">
        <f t="shared" si="2"/>
        <v>5.2803079134909705</v>
      </c>
      <c r="K11" s="199">
        <f t="shared" si="3"/>
        <v>5.3793481702506751</v>
      </c>
      <c r="L11" s="67">
        <f t="shared" si="4"/>
        <v>1.8756530562670563E-2</v>
      </c>
    </row>
    <row r="12" spans="1:13" ht="20.100000000000001" customHeight="1" x14ac:dyDescent="0.25">
      <c r="A12" s="14" t="s">
        <v>163</v>
      </c>
      <c r="B12" s="25">
        <v>5683.5300000000007</v>
      </c>
      <c r="C12" s="186">
        <v>8974.61</v>
      </c>
      <c r="D12" s="67">
        <f t="shared" si="0"/>
        <v>0.57905562212216699</v>
      </c>
      <c r="F12" s="25">
        <v>2593.6089999999999</v>
      </c>
      <c r="G12" s="186">
        <v>4221.9520000000002</v>
      </c>
      <c r="H12" s="67">
        <f t="shared" si="1"/>
        <v>0.62782902125956552</v>
      </c>
      <c r="J12" s="40">
        <f t="shared" si="2"/>
        <v>4.5633769857817228</v>
      </c>
      <c r="K12" s="199">
        <f t="shared" si="3"/>
        <v>4.7043292131914365</v>
      </c>
      <c r="L12" s="67">
        <f t="shared" si="4"/>
        <v>3.0887701771929781E-2</v>
      </c>
    </row>
    <row r="13" spans="1:13" ht="20.100000000000001" customHeight="1" x14ac:dyDescent="0.25">
      <c r="A13" s="14" t="s">
        <v>174</v>
      </c>
      <c r="B13" s="25">
        <v>2175.81</v>
      </c>
      <c r="C13" s="186">
        <v>3137.49</v>
      </c>
      <c r="D13" s="67">
        <f t="shared" si="0"/>
        <v>0.44198712203731017</v>
      </c>
      <c r="F13" s="25">
        <v>1505.5100000000002</v>
      </c>
      <c r="G13" s="186">
        <v>2402.8040000000001</v>
      </c>
      <c r="H13" s="67">
        <f t="shared" si="1"/>
        <v>0.5960066688364738</v>
      </c>
      <c r="J13" s="40">
        <f t="shared" si="2"/>
        <v>6.9193082116545117</v>
      </c>
      <c r="K13" s="199">
        <f t="shared" si="3"/>
        <v>7.6583638513588888</v>
      </c>
      <c r="L13" s="67">
        <f t="shared" si="4"/>
        <v>0.1068106257298311</v>
      </c>
    </row>
    <row r="14" spans="1:13" ht="20.100000000000001" customHeight="1" x14ac:dyDescent="0.25">
      <c r="A14" s="14" t="s">
        <v>167</v>
      </c>
      <c r="B14" s="25">
        <v>2304.6600000000003</v>
      </c>
      <c r="C14" s="186">
        <v>2930.22</v>
      </c>
      <c r="D14" s="67">
        <f t="shared" si="0"/>
        <v>0.27143266251854914</v>
      </c>
      <c r="F14" s="25">
        <v>1958.5769999999998</v>
      </c>
      <c r="G14" s="186">
        <v>2329.5360000000001</v>
      </c>
      <c r="H14" s="67">
        <f t="shared" si="1"/>
        <v>0.18940230585777343</v>
      </c>
      <c r="J14" s="40">
        <f t="shared" si="2"/>
        <v>8.4983338106271624</v>
      </c>
      <c r="K14" s="199">
        <f t="shared" si="3"/>
        <v>7.9500378811147296</v>
      </c>
      <c r="L14" s="67">
        <f t="shared" si="4"/>
        <v>-6.4518050447346389E-2</v>
      </c>
    </row>
    <row r="15" spans="1:13" ht="20.100000000000001" customHeight="1" x14ac:dyDescent="0.25">
      <c r="A15" s="14" t="s">
        <v>168</v>
      </c>
      <c r="B15" s="25">
        <v>1400.22</v>
      </c>
      <c r="C15" s="186">
        <v>2527.81</v>
      </c>
      <c r="D15" s="67">
        <f t="shared" si="0"/>
        <v>0.80529488223279189</v>
      </c>
      <c r="F15" s="25">
        <v>815.51</v>
      </c>
      <c r="G15" s="186">
        <v>1529.711</v>
      </c>
      <c r="H15" s="67">
        <f t="shared" si="1"/>
        <v>0.8757722161592133</v>
      </c>
      <c r="J15" s="40">
        <f t="shared" si="2"/>
        <v>5.8241562040250816</v>
      </c>
      <c r="K15" s="199">
        <f t="shared" si="3"/>
        <v>6.0515268157021298</v>
      </c>
      <c r="L15" s="67">
        <f t="shared" si="4"/>
        <v>3.9039236536944542E-2</v>
      </c>
    </row>
    <row r="16" spans="1:13" ht="20.100000000000001" customHeight="1" x14ac:dyDescent="0.25">
      <c r="A16" s="14" t="s">
        <v>172</v>
      </c>
      <c r="B16" s="25">
        <v>2985.52</v>
      </c>
      <c r="C16" s="186">
        <v>2774.38</v>
      </c>
      <c r="D16" s="67">
        <f t="shared" si="0"/>
        <v>-7.072134837482244E-2</v>
      </c>
      <c r="F16" s="25">
        <v>1248.3339999999998</v>
      </c>
      <c r="G16" s="186">
        <v>1239.2179999999998</v>
      </c>
      <c r="H16" s="67">
        <f t="shared" si="1"/>
        <v>-7.3025328157368032E-3</v>
      </c>
      <c r="J16" s="40">
        <f t="shared" si="2"/>
        <v>4.1812950507784237</v>
      </c>
      <c r="K16" s="199">
        <f t="shared" si="3"/>
        <v>4.4666484043281738</v>
      </c>
      <c r="L16" s="67">
        <f t="shared" si="4"/>
        <v>6.8245208741398541E-2</v>
      </c>
    </row>
    <row r="17" spans="1:12" ht="20.100000000000001" customHeight="1" x14ac:dyDescent="0.25">
      <c r="A17" s="14" t="s">
        <v>183</v>
      </c>
      <c r="B17" s="25">
        <v>431.12</v>
      </c>
      <c r="C17" s="186">
        <v>906.46</v>
      </c>
      <c r="D17" s="67">
        <f t="shared" si="0"/>
        <v>1.1025700501020599</v>
      </c>
      <c r="F17" s="25">
        <v>390.23700000000002</v>
      </c>
      <c r="G17" s="186">
        <v>790.26</v>
      </c>
      <c r="H17" s="67">
        <f t="shared" si="1"/>
        <v>1.0250770685506498</v>
      </c>
      <c r="J17" s="40">
        <f t="shared" si="2"/>
        <v>9.0517025422156259</v>
      </c>
      <c r="K17" s="199">
        <f t="shared" si="3"/>
        <v>8.7180901529024997</v>
      </c>
      <c r="L17" s="67">
        <f t="shared" si="4"/>
        <v>-3.6856313799223279E-2</v>
      </c>
    </row>
    <row r="18" spans="1:12" ht="20.100000000000001" customHeight="1" x14ac:dyDescent="0.25">
      <c r="A18" s="14" t="s">
        <v>162</v>
      </c>
      <c r="B18" s="25">
        <v>1824.9099999999999</v>
      </c>
      <c r="C18" s="186">
        <v>1336.2400000000002</v>
      </c>
      <c r="D18" s="67">
        <f t="shared" si="0"/>
        <v>-0.26777758903178767</v>
      </c>
      <c r="F18" s="25">
        <v>766.02199999999993</v>
      </c>
      <c r="G18" s="186">
        <v>590.77099999999996</v>
      </c>
      <c r="H18" s="67">
        <f t="shared" si="1"/>
        <v>-0.22878063554310449</v>
      </c>
      <c r="J18" s="40">
        <f t="shared" si="2"/>
        <v>4.1975878262489656</v>
      </c>
      <c r="K18" s="199">
        <f t="shared" si="3"/>
        <v>4.42114440519667</v>
      </c>
      <c r="L18" s="67">
        <f t="shared" si="4"/>
        <v>5.3258344602042117E-2</v>
      </c>
    </row>
    <row r="19" spans="1:12" ht="20.100000000000001" customHeight="1" x14ac:dyDescent="0.25">
      <c r="A19" s="14" t="s">
        <v>179</v>
      </c>
      <c r="B19" s="25">
        <v>1097.08</v>
      </c>
      <c r="C19" s="186">
        <v>1224.96</v>
      </c>
      <c r="D19" s="67">
        <f t="shared" si="0"/>
        <v>0.11656396981077051</v>
      </c>
      <c r="F19" s="25">
        <v>569.88100000000009</v>
      </c>
      <c r="G19" s="186">
        <v>582.255</v>
      </c>
      <c r="H19" s="67">
        <f t="shared" si="1"/>
        <v>2.1713305058424316E-2</v>
      </c>
      <c r="J19" s="40">
        <f t="shared" si="2"/>
        <v>5.1945254676049153</v>
      </c>
      <c r="K19" s="199">
        <f t="shared" si="3"/>
        <v>4.7532572492163006</v>
      </c>
      <c r="L19" s="67">
        <f t="shared" si="4"/>
        <v>-8.494870631408688E-2</v>
      </c>
    </row>
    <row r="20" spans="1:12" ht="20.100000000000001" customHeight="1" x14ac:dyDescent="0.25">
      <c r="A20" s="14" t="s">
        <v>170</v>
      </c>
      <c r="B20" s="25">
        <v>1555.8600000000001</v>
      </c>
      <c r="C20" s="186">
        <v>1608.31</v>
      </c>
      <c r="D20" s="67">
        <f t="shared" si="0"/>
        <v>3.3711259367809325E-2</v>
      </c>
      <c r="F20" s="25">
        <v>585.24800000000005</v>
      </c>
      <c r="G20" s="186">
        <v>543.72199999999998</v>
      </c>
      <c r="H20" s="67">
        <f t="shared" si="1"/>
        <v>-7.0954535513150091E-2</v>
      </c>
      <c r="J20" s="40">
        <f t="shared" si="2"/>
        <v>3.761572377977453</v>
      </c>
      <c r="K20" s="199">
        <f t="shared" si="3"/>
        <v>3.3807039687622407</v>
      </c>
      <c r="L20" s="67">
        <f t="shared" si="4"/>
        <v>-0.10125244736617303</v>
      </c>
    </row>
    <row r="21" spans="1:12" ht="20.100000000000001" customHeight="1" x14ac:dyDescent="0.25">
      <c r="A21" s="14" t="s">
        <v>177</v>
      </c>
      <c r="B21" s="25">
        <v>761.05000000000007</v>
      </c>
      <c r="C21" s="186">
        <v>767.33999999999992</v>
      </c>
      <c r="D21" s="67">
        <f t="shared" si="0"/>
        <v>8.2648971815253262E-3</v>
      </c>
      <c r="F21" s="25">
        <v>424.73</v>
      </c>
      <c r="G21" s="186">
        <v>438.24099999999999</v>
      </c>
      <c r="H21" s="67">
        <f t="shared" si="1"/>
        <v>3.1810797447790286E-2</v>
      </c>
      <c r="J21" s="40">
        <f t="shared" si="2"/>
        <v>5.5808422574075287</v>
      </c>
      <c r="K21" s="199">
        <f t="shared" si="3"/>
        <v>5.7111710584616997</v>
      </c>
      <c r="L21" s="67">
        <f t="shared" si="4"/>
        <v>2.3352891023068031E-2</v>
      </c>
    </row>
    <row r="22" spans="1:12" ht="20.100000000000001" customHeight="1" x14ac:dyDescent="0.25">
      <c r="A22" s="14" t="s">
        <v>169</v>
      </c>
      <c r="B22" s="25">
        <v>548.72</v>
      </c>
      <c r="C22" s="186">
        <v>750.97</v>
      </c>
      <c r="D22" s="67">
        <f t="shared" si="0"/>
        <v>0.36858507071001601</v>
      </c>
      <c r="F22" s="25">
        <v>282.62900000000002</v>
      </c>
      <c r="G22" s="186">
        <v>431.01300000000003</v>
      </c>
      <c r="H22" s="67">
        <f t="shared" si="1"/>
        <v>0.52501335673267779</v>
      </c>
      <c r="J22" s="40">
        <f t="shared" si="2"/>
        <v>5.1506961656218113</v>
      </c>
      <c r="K22" s="199">
        <f t="shared" si="3"/>
        <v>5.7394170206532893</v>
      </c>
      <c r="L22" s="67">
        <f t="shared" si="4"/>
        <v>0.11429927840839849</v>
      </c>
    </row>
    <row r="23" spans="1:12" ht="20.100000000000001" customHeight="1" x14ac:dyDescent="0.25">
      <c r="A23" s="14" t="s">
        <v>173</v>
      </c>
      <c r="B23" s="25">
        <v>466.25</v>
      </c>
      <c r="C23" s="186">
        <v>495.99</v>
      </c>
      <c r="D23" s="67">
        <f t="shared" si="0"/>
        <v>6.3785522788203777E-2</v>
      </c>
      <c r="F23" s="25">
        <v>325.10700000000003</v>
      </c>
      <c r="G23" s="186">
        <v>363.01200000000006</v>
      </c>
      <c r="H23" s="67">
        <f t="shared" si="1"/>
        <v>0.11659238343068598</v>
      </c>
      <c r="J23" s="40">
        <f t="shared" si="2"/>
        <v>6.9728042895442366</v>
      </c>
      <c r="K23" s="199">
        <f t="shared" si="3"/>
        <v>7.3189378818121344</v>
      </c>
      <c r="L23" s="67">
        <f t="shared" si="4"/>
        <v>4.9640514475205816E-2</v>
      </c>
    </row>
    <row r="24" spans="1:12" ht="20.100000000000001" customHeight="1" x14ac:dyDescent="0.25">
      <c r="A24" s="14" t="s">
        <v>178</v>
      </c>
      <c r="B24" s="25">
        <v>616.13</v>
      </c>
      <c r="C24" s="186">
        <v>561.54999999999995</v>
      </c>
      <c r="D24" s="67">
        <f t="shared" si="0"/>
        <v>-8.8585201175076761E-2</v>
      </c>
      <c r="F24" s="25">
        <v>402.22399999999999</v>
      </c>
      <c r="G24" s="186">
        <v>328.38200000000001</v>
      </c>
      <c r="H24" s="67">
        <f t="shared" si="1"/>
        <v>-0.18358427145073389</v>
      </c>
      <c r="J24" s="40">
        <f t="shared" si="2"/>
        <v>6.5282326781685684</v>
      </c>
      <c r="K24" s="199">
        <f t="shared" si="3"/>
        <v>5.8477784703054052</v>
      </c>
      <c r="L24" s="67">
        <f t="shared" si="4"/>
        <v>-0.10423252990640308</v>
      </c>
    </row>
    <row r="25" spans="1:12" ht="20.100000000000001" customHeight="1" x14ac:dyDescent="0.25">
      <c r="A25" s="14" t="s">
        <v>185</v>
      </c>
      <c r="B25" s="25">
        <v>195.4</v>
      </c>
      <c r="C25" s="186">
        <v>623.51</v>
      </c>
      <c r="D25" s="67">
        <f t="shared" si="0"/>
        <v>2.1909416581371546</v>
      </c>
      <c r="F25" s="25">
        <v>112.71099999999998</v>
      </c>
      <c r="G25" s="186">
        <v>325.24299999999994</v>
      </c>
      <c r="H25" s="67">
        <f t="shared" si="1"/>
        <v>1.8856367169131671</v>
      </c>
      <c r="J25" s="40">
        <f t="shared" si="2"/>
        <v>5.7682190378710327</v>
      </c>
      <c r="K25" s="199">
        <f t="shared" si="3"/>
        <v>5.2163237157383193</v>
      </c>
      <c r="L25" s="67">
        <f t="shared" si="4"/>
        <v>-9.5678634689366812E-2</v>
      </c>
    </row>
    <row r="26" spans="1:12" ht="20.100000000000001" customHeight="1" x14ac:dyDescent="0.25">
      <c r="A26" s="14" t="s">
        <v>204</v>
      </c>
      <c r="B26" s="25">
        <v>192.86</v>
      </c>
      <c r="C26" s="186">
        <v>349.34</v>
      </c>
      <c r="D26" s="67">
        <f t="shared" si="0"/>
        <v>0.81136575754433238</v>
      </c>
      <c r="F26" s="25">
        <v>170.846</v>
      </c>
      <c r="G26" s="186">
        <v>323.64699999999999</v>
      </c>
      <c r="H26" s="67">
        <f t="shared" si="1"/>
        <v>0.89437856315043951</v>
      </c>
      <c r="J26" s="40">
        <f t="shared" si="2"/>
        <v>8.8585502437000923</v>
      </c>
      <c r="K26" s="199">
        <f t="shared" si="3"/>
        <v>9.2645273945153725</v>
      </c>
      <c r="L26" s="67">
        <f t="shared" si="4"/>
        <v>4.5828847796398495E-2</v>
      </c>
    </row>
    <row r="27" spans="1:12" ht="20.100000000000001" customHeight="1" x14ac:dyDescent="0.25">
      <c r="A27" s="14" t="s">
        <v>184</v>
      </c>
      <c r="B27" s="25">
        <v>430.34999999999997</v>
      </c>
      <c r="C27" s="186">
        <v>522.86</v>
      </c>
      <c r="D27" s="67">
        <f t="shared" si="0"/>
        <v>0.21496456372719891</v>
      </c>
      <c r="F27" s="25">
        <v>169.398</v>
      </c>
      <c r="G27" s="186">
        <v>310.14099999999996</v>
      </c>
      <c r="H27" s="67">
        <f t="shared" si="1"/>
        <v>0.83084215870317224</v>
      </c>
      <c r="J27" s="40">
        <f t="shared" si="2"/>
        <v>3.9362844196584179</v>
      </c>
      <c r="K27" s="199">
        <f t="shared" si="3"/>
        <v>5.9316260566882137</v>
      </c>
      <c r="L27" s="67">
        <f t="shared" si="4"/>
        <v>0.50690992425871173</v>
      </c>
    </row>
    <row r="28" spans="1:12" ht="20.100000000000001" customHeight="1" x14ac:dyDescent="0.25">
      <c r="A28" s="14" t="s">
        <v>175</v>
      </c>
      <c r="B28" s="25">
        <v>132.06</v>
      </c>
      <c r="C28" s="186">
        <v>386.51</v>
      </c>
      <c r="D28" s="67">
        <f t="shared" si="0"/>
        <v>1.9267757080115098</v>
      </c>
      <c r="F28" s="25">
        <v>93.9</v>
      </c>
      <c r="G28" s="186">
        <v>273.73599999999999</v>
      </c>
      <c r="H28" s="67">
        <f t="shared" si="1"/>
        <v>1.9151863684771031</v>
      </c>
      <c r="J28" s="40">
        <f t="shared" si="2"/>
        <v>7.110404361653794</v>
      </c>
      <c r="K28" s="199">
        <f t="shared" si="3"/>
        <v>7.082248842203307</v>
      </c>
      <c r="L28" s="67">
        <f t="shared" si="4"/>
        <v>-3.9597634703208871E-3</v>
      </c>
    </row>
    <row r="29" spans="1:12" ht="20.100000000000001" customHeight="1" x14ac:dyDescent="0.25">
      <c r="A29" s="14" t="s">
        <v>188</v>
      </c>
      <c r="B29" s="25">
        <v>747.68</v>
      </c>
      <c r="C29" s="186">
        <v>444.47</v>
      </c>
      <c r="D29" s="67">
        <f t="shared" si="0"/>
        <v>-0.40553445324202858</v>
      </c>
      <c r="F29" s="25">
        <v>331.048</v>
      </c>
      <c r="G29" s="186">
        <v>227.47800000000001</v>
      </c>
      <c r="H29" s="67">
        <f t="shared" si="1"/>
        <v>-0.31285493342355186</v>
      </c>
      <c r="J29" s="40">
        <f t="shared" si="2"/>
        <v>4.4276695912689927</v>
      </c>
      <c r="K29" s="199">
        <f t="shared" si="3"/>
        <v>5.1179607172587573</v>
      </c>
      <c r="L29" s="67">
        <f>(K29-J29)/J29</f>
        <v>0.15590393812378481</v>
      </c>
    </row>
    <row r="30" spans="1:12" ht="20.100000000000001" customHeight="1" x14ac:dyDescent="0.25">
      <c r="A30" s="14" t="s">
        <v>187</v>
      </c>
      <c r="B30" s="25">
        <v>511.74</v>
      </c>
      <c r="C30" s="186">
        <v>299.92</v>
      </c>
      <c r="D30" s="67">
        <f t="shared" si="0"/>
        <v>-0.41392113182475476</v>
      </c>
      <c r="F30" s="25">
        <v>300.33600000000001</v>
      </c>
      <c r="G30" s="186">
        <v>219.46499999999997</v>
      </c>
      <c r="H30" s="67">
        <f t="shared" si="1"/>
        <v>-0.26926841937030538</v>
      </c>
      <c r="J30" s="40">
        <f t="shared" si="2"/>
        <v>5.8689178098253025</v>
      </c>
      <c r="K30" s="199">
        <f t="shared" si="3"/>
        <v>7.3174513203520934</v>
      </c>
      <c r="L30" s="67">
        <f t="shared" si="4"/>
        <v>0.24681441408188826</v>
      </c>
    </row>
    <row r="31" spans="1:12" ht="20.100000000000001" customHeight="1" x14ac:dyDescent="0.25">
      <c r="A31" s="14" t="s">
        <v>202</v>
      </c>
      <c r="B31" s="25">
        <v>184.34</v>
      </c>
      <c r="C31" s="186">
        <v>242.09</v>
      </c>
      <c r="D31" s="67">
        <f t="shared" si="0"/>
        <v>0.31327980904849734</v>
      </c>
      <c r="F31" s="25">
        <v>137.33699999999999</v>
      </c>
      <c r="G31" s="186">
        <v>212.23599999999999</v>
      </c>
      <c r="H31" s="67">
        <f t="shared" si="1"/>
        <v>0.54536650720490476</v>
      </c>
      <c r="J31" s="40">
        <f t="shared" si="2"/>
        <v>7.4502007160681334</v>
      </c>
      <c r="K31" s="199">
        <f t="shared" si="3"/>
        <v>8.7668222561857156</v>
      </c>
      <c r="L31" s="67">
        <f t="shared" si="4"/>
        <v>0.1767229622791201</v>
      </c>
    </row>
    <row r="32" spans="1:12" ht="20.100000000000001" customHeight="1" thickBot="1" x14ac:dyDescent="0.3">
      <c r="A32" s="14" t="s">
        <v>17</v>
      </c>
      <c r="B32" s="25">
        <f>B33-SUM(B7:B31)</f>
        <v>3386.2199999999721</v>
      </c>
      <c r="C32" s="186">
        <f>C33-SUM(C7:C31)</f>
        <v>4354.0599999999686</v>
      </c>
      <c r="D32" s="67">
        <f t="shared" si="0"/>
        <v>0.28581722392520403</v>
      </c>
      <c r="F32" s="25">
        <f>F33-SUM(F7:F31)</f>
        <v>3277.9629999999524</v>
      </c>
      <c r="G32" s="186">
        <f>G33-SUM(G7:G31)</f>
        <v>2938.5100000000457</v>
      </c>
      <c r="H32" s="67">
        <f t="shared" si="1"/>
        <v>-0.10355608040722597</v>
      </c>
      <c r="J32" s="40">
        <f t="shared" si="2"/>
        <v>9.6803013389560615</v>
      </c>
      <c r="K32" s="199">
        <f t="shared" si="3"/>
        <v>6.7488964322955276</v>
      </c>
      <c r="L32" s="67">
        <f t="shared" si="4"/>
        <v>-0.30282165854318965</v>
      </c>
    </row>
    <row r="33" spans="1:12" ht="26.25" customHeight="1" thickBot="1" x14ac:dyDescent="0.3">
      <c r="A33" s="18" t="s">
        <v>18</v>
      </c>
      <c r="B33" s="23">
        <v>123012.29999999997</v>
      </c>
      <c r="C33" s="191">
        <v>138218.62</v>
      </c>
      <c r="D33" s="72">
        <f t="shared" si="0"/>
        <v>0.123616256260553</v>
      </c>
      <c r="E33" s="2"/>
      <c r="F33" s="23">
        <v>59679.684999999969</v>
      </c>
      <c r="G33" s="191">
        <v>68353.900000000038</v>
      </c>
      <c r="H33" s="72">
        <f t="shared" si="1"/>
        <v>0.1453461927622452</v>
      </c>
      <c r="J33" s="35">
        <f t="shared" si="2"/>
        <v>4.8515217583932646</v>
      </c>
      <c r="K33" s="192">
        <f t="shared" si="3"/>
        <v>4.9453467268013558</v>
      </c>
      <c r="L33" s="72">
        <f t="shared" si="4"/>
        <v>1.9339286327175888E-2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H5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160</v>
      </c>
      <c r="B39" s="46">
        <v>41153.64</v>
      </c>
      <c r="C39" s="193">
        <v>43732.27</v>
      </c>
      <c r="D39" s="67">
        <f t="shared" ref="D39:D57" si="5">(C39-B39)/B39</f>
        <v>6.2658612944079733E-2</v>
      </c>
      <c r="F39" s="46">
        <v>16062.373</v>
      </c>
      <c r="G39" s="193">
        <v>17466.179</v>
      </c>
      <c r="H39" s="67">
        <f t="shared" ref="H39:H57" si="6">(G39-F39)/F39</f>
        <v>8.7397173506056705E-2</v>
      </c>
      <c r="J39" s="40">
        <f t="shared" ref="J39:J57" si="7">(F39/B39)*10</f>
        <v>3.90302607497174</v>
      </c>
      <c r="K39" s="198">
        <f t="shared" ref="K39:K57" si="8">(G39/C39)*10</f>
        <v>3.9938880373692016</v>
      </c>
      <c r="L39" s="76">
        <f t="shared" si="4"/>
        <v>2.3279875832784302E-2</v>
      </c>
    </row>
    <row r="40" spans="1:12" ht="20.100000000000001" customHeight="1" x14ac:dyDescent="0.25">
      <c r="A40" s="45" t="s">
        <v>165</v>
      </c>
      <c r="B40" s="25">
        <v>19366.98</v>
      </c>
      <c r="C40" s="186">
        <v>22179.82</v>
      </c>
      <c r="D40" s="67">
        <f t="shared" si="5"/>
        <v>0.14523895826814506</v>
      </c>
      <c r="F40" s="25">
        <v>7511.6590000000006</v>
      </c>
      <c r="G40" s="186">
        <v>9136.9210000000003</v>
      </c>
      <c r="H40" s="67">
        <f t="shared" si="6"/>
        <v>0.21636525300203319</v>
      </c>
      <c r="J40" s="40">
        <f t="shared" si="7"/>
        <v>3.8785907766724605</v>
      </c>
      <c r="K40" s="199">
        <f t="shared" si="8"/>
        <v>4.1194748199038589</v>
      </c>
      <c r="L40" s="67">
        <f t="shared" si="4"/>
        <v>6.2106073339879067E-2</v>
      </c>
    </row>
    <row r="41" spans="1:12" ht="20.100000000000001" customHeight="1" x14ac:dyDescent="0.25">
      <c r="A41" s="45" t="s">
        <v>166</v>
      </c>
      <c r="B41" s="25">
        <v>16109.77</v>
      </c>
      <c r="C41" s="186">
        <v>17385.690000000002</v>
      </c>
      <c r="D41" s="67">
        <f t="shared" si="5"/>
        <v>7.9201627335461766E-2</v>
      </c>
      <c r="F41" s="25">
        <v>6363.6500000000005</v>
      </c>
      <c r="G41" s="186">
        <v>7328.6129999999994</v>
      </c>
      <c r="H41" s="67">
        <f t="shared" si="6"/>
        <v>0.15163671792131855</v>
      </c>
      <c r="J41" s="40">
        <f t="shared" si="7"/>
        <v>3.9501805426148233</v>
      </c>
      <c r="K41" s="199">
        <f t="shared" si="8"/>
        <v>4.2153132835107483</v>
      </c>
      <c r="L41" s="67">
        <f t="shared" si="4"/>
        <v>6.7119145070878267E-2</v>
      </c>
    </row>
    <row r="42" spans="1:12" ht="20.100000000000001" customHeight="1" x14ac:dyDescent="0.25">
      <c r="A42" s="45" t="s">
        <v>163</v>
      </c>
      <c r="B42" s="25">
        <v>5683.5300000000007</v>
      </c>
      <c r="C42" s="186">
        <v>8974.61</v>
      </c>
      <c r="D42" s="67">
        <f t="shared" si="5"/>
        <v>0.57905562212216699</v>
      </c>
      <c r="F42" s="25">
        <v>2593.6089999999999</v>
      </c>
      <c r="G42" s="186">
        <v>4221.9520000000002</v>
      </c>
      <c r="H42" s="67">
        <f t="shared" si="6"/>
        <v>0.62782902125956552</v>
      </c>
      <c r="J42" s="40">
        <f t="shared" si="7"/>
        <v>4.5633769857817228</v>
      </c>
      <c r="K42" s="199">
        <f t="shared" si="8"/>
        <v>4.7043292131914365</v>
      </c>
      <c r="L42" s="67">
        <f t="shared" si="4"/>
        <v>3.0887701771929781E-2</v>
      </c>
    </row>
    <row r="43" spans="1:12" ht="20.100000000000001" customHeight="1" x14ac:dyDescent="0.25">
      <c r="A43" s="45" t="s">
        <v>174</v>
      </c>
      <c r="B43" s="25">
        <v>2175.81</v>
      </c>
      <c r="C43" s="186">
        <v>3137.49</v>
      </c>
      <c r="D43" s="67">
        <f t="shared" si="5"/>
        <v>0.44198712203731017</v>
      </c>
      <c r="F43" s="25">
        <v>1505.5100000000002</v>
      </c>
      <c r="G43" s="186">
        <v>2402.8040000000001</v>
      </c>
      <c r="H43" s="67">
        <f t="shared" si="6"/>
        <v>0.5960066688364738</v>
      </c>
      <c r="J43" s="40">
        <f t="shared" si="7"/>
        <v>6.9193082116545117</v>
      </c>
      <c r="K43" s="199">
        <f t="shared" si="8"/>
        <v>7.6583638513588888</v>
      </c>
      <c r="L43" s="67">
        <f t="shared" si="4"/>
        <v>0.1068106257298311</v>
      </c>
    </row>
    <row r="44" spans="1:12" ht="20.100000000000001" customHeight="1" x14ac:dyDescent="0.25">
      <c r="A44" s="45" t="s">
        <v>172</v>
      </c>
      <c r="B44" s="25">
        <v>2985.52</v>
      </c>
      <c r="C44" s="186">
        <v>2774.38</v>
      </c>
      <c r="D44" s="67">
        <f t="shared" si="5"/>
        <v>-7.072134837482244E-2</v>
      </c>
      <c r="F44" s="25">
        <v>1248.3339999999998</v>
      </c>
      <c r="G44" s="186">
        <v>1239.2179999999998</v>
      </c>
      <c r="H44" s="67">
        <f t="shared" si="6"/>
        <v>-7.3025328157368032E-3</v>
      </c>
      <c r="J44" s="40">
        <f t="shared" si="7"/>
        <v>4.1812950507784237</v>
      </c>
      <c r="K44" s="199">
        <f t="shared" si="8"/>
        <v>4.4666484043281738</v>
      </c>
      <c r="L44" s="67">
        <f t="shared" si="4"/>
        <v>6.8245208741398541E-2</v>
      </c>
    </row>
    <row r="45" spans="1:12" ht="20.100000000000001" customHeight="1" x14ac:dyDescent="0.25">
      <c r="A45" s="45" t="s">
        <v>179</v>
      </c>
      <c r="B45" s="25">
        <v>1097.08</v>
      </c>
      <c r="C45" s="186">
        <v>1224.96</v>
      </c>
      <c r="D45" s="67">
        <f t="shared" si="5"/>
        <v>0.11656396981077051</v>
      </c>
      <c r="F45" s="25">
        <v>569.88100000000009</v>
      </c>
      <c r="G45" s="186">
        <v>582.255</v>
      </c>
      <c r="H45" s="67">
        <f t="shared" si="6"/>
        <v>2.1713305058424316E-2</v>
      </c>
      <c r="J45" s="40">
        <f t="shared" si="7"/>
        <v>5.1945254676049153</v>
      </c>
      <c r="K45" s="199">
        <f t="shared" si="8"/>
        <v>4.7532572492163006</v>
      </c>
      <c r="L45" s="67">
        <f t="shared" si="4"/>
        <v>-8.494870631408688E-2</v>
      </c>
    </row>
    <row r="46" spans="1:12" ht="20.100000000000001" customHeight="1" x14ac:dyDescent="0.25">
      <c r="A46" s="45" t="s">
        <v>170</v>
      </c>
      <c r="B46" s="25">
        <v>1555.8600000000001</v>
      </c>
      <c r="C46" s="186">
        <v>1608.31</v>
      </c>
      <c r="D46" s="67">
        <f t="shared" si="5"/>
        <v>3.3711259367809325E-2</v>
      </c>
      <c r="F46" s="25">
        <v>585.24800000000005</v>
      </c>
      <c r="G46" s="186">
        <v>543.72199999999998</v>
      </c>
      <c r="H46" s="67">
        <f t="shared" si="6"/>
        <v>-7.0954535513150091E-2</v>
      </c>
      <c r="J46" s="40">
        <f t="shared" si="7"/>
        <v>3.761572377977453</v>
      </c>
      <c r="K46" s="199">
        <f t="shared" si="8"/>
        <v>3.3807039687622407</v>
      </c>
      <c r="L46" s="67">
        <f t="shared" si="4"/>
        <v>-0.10125244736617303</v>
      </c>
    </row>
    <row r="47" spans="1:12" ht="20.100000000000001" customHeight="1" x14ac:dyDescent="0.25">
      <c r="A47" s="45" t="s">
        <v>177</v>
      </c>
      <c r="B47" s="25">
        <v>761.05000000000007</v>
      </c>
      <c r="C47" s="186">
        <v>767.33999999999992</v>
      </c>
      <c r="D47" s="67">
        <f t="shared" si="5"/>
        <v>8.2648971815253262E-3</v>
      </c>
      <c r="F47" s="25">
        <v>424.73</v>
      </c>
      <c r="G47" s="186">
        <v>438.24099999999999</v>
      </c>
      <c r="H47" s="67">
        <f t="shared" si="6"/>
        <v>3.1810797447790286E-2</v>
      </c>
      <c r="J47" s="40">
        <f t="shared" si="7"/>
        <v>5.5808422574075287</v>
      </c>
      <c r="K47" s="199">
        <f t="shared" si="8"/>
        <v>5.7111710584616997</v>
      </c>
      <c r="L47" s="67">
        <f t="shared" si="4"/>
        <v>2.3352891023068031E-2</v>
      </c>
    </row>
    <row r="48" spans="1:12" ht="20.100000000000001" customHeight="1" x14ac:dyDescent="0.25">
      <c r="A48" s="45" t="s">
        <v>169</v>
      </c>
      <c r="B48" s="25">
        <v>548.72</v>
      </c>
      <c r="C48" s="186">
        <v>750.97</v>
      </c>
      <c r="D48" s="67">
        <f t="shared" si="5"/>
        <v>0.36858507071001601</v>
      </c>
      <c r="F48" s="25">
        <v>282.62900000000002</v>
      </c>
      <c r="G48" s="186">
        <v>431.01300000000003</v>
      </c>
      <c r="H48" s="67">
        <f t="shared" si="6"/>
        <v>0.52501335673267779</v>
      </c>
      <c r="J48" s="40">
        <f t="shared" si="7"/>
        <v>5.1506961656218113</v>
      </c>
      <c r="K48" s="199">
        <f t="shared" si="8"/>
        <v>5.7394170206532893</v>
      </c>
      <c r="L48" s="67">
        <f t="shared" si="4"/>
        <v>0.11429927840839849</v>
      </c>
    </row>
    <row r="49" spans="1:12" ht="20.100000000000001" customHeight="1" x14ac:dyDescent="0.25">
      <c r="A49" s="45" t="s">
        <v>185</v>
      </c>
      <c r="B49" s="25">
        <v>195.4</v>
      </c>
      <c r="C49" s="186">
        <v>623.51</v>
      </c>
      <c r="D49" s="67">
        <f t="shared" si="5"/>
        <v>2.1909416581371546</v>
      </c>
      <c r="F49" s="25">
        <v>112.71099999999998</v>
      </c>
      <c r="G49" s="186">
        <v>325.24299999999994</v>
      </c>
      <c r="H49" s="67">
        <f t="shared" si="6"/>
        <v>1.8856367169131671</v>
      </c>
      <c r="J49" s="40">
        <f t="shared" si="7"/>
        <v>5.7682190378710327</v>
      </c>
      <c r="K49" s="199">
        <f t="shared" si="8"/>
        <v>5.2163237157383193</v>
      </c>
      <c r="L49" s="67">
        <f t="shared" si="4"/>
        <v>-9.5678634689366812E-2</v>
      </c>
    </row>
    <row r="50" spans="1:12" ht="20.100000000000001" customHeight="1" x14ac:dyDescent="0.25">
      <c r="A50" s="45" t="s">
        <v>184</v>
      </c>
      <c r="B50" s="25">
        <v>430.34999999999997</v>
      </c>
      <c r="C50" s="186">
        <v>522.86</v>
      </c>
      <c r="D50" s="67">
        <f t="shared" si="5"/>
        <v>0.21496456372719891</v>
      </c>
      <c r="F50" s="25">
        <v>169.398</v>
      </c>
      <c r="G50" s="186">
        <v>310.14099999999996</v>
      </c>
      <c r="H50" s="67">
        <f t="shared" si="6"/>
        <v>0.83084215870317224</v>
      </c>
      <c r="J50" s="40">
        <f t="shared" si="7"/>
        <v>3.9362844196584179</v>
      </c>
      <c r="K50" s="199">
        <f t="shared" si="8"/>
        <v>5.9316260566882137</v>
      </c>
      <c r="L50" s="67">
        <f t="shared" si="4"/>
        <v>0.50690992425871173</v>
      </c>
    </row>
    <row r="51" spans="1:12" ht="20.100000000000001" customHeight="1" x14ac:dyDescent="0.25">
      <c r="A51" s="45" t="s">
        <v>175</v>
      </c>
      <c r="B51" s="25">
        <v>132.06</v>
      </c>
      <c r="C51" s="186">
        <v>386.51</v>
      </c>
      <c r="D51" s="67">
        <f t="shared" si="5"/>
        <v>1.9267757080115098</v>
      </c>
      <c r="F51" s="25">
        <v>93.9</v>
      </c>
      <c r="G51" s="186">
        <v>273.73599999999999</v>
      </c>
      <c r="H51" s="67">
        <f t="shared" si="6"/>
        <v>1.9151863684771031</v>
      </c>
      <c r="J51" s="40">
        <f t="shared" si="7"/>
        <v>7.110404361653794</v>
      </c>
      <c r="K51" s="199">
        <f t="shared" si="8"/>
        <v>7.082248842203307</v>
      </c>
      <c r="L51" s="67">
        <f t="shared" si="4"/>
        <v>-3.9597634703208871E-3</v>
      </c>
    </row>
    <row r="52" spans="1:12" ht="20.100000000000001" customHeight="1" x14ac:dyDescent="0.25">
      <c r="A52" s="45" t="s">
        <v>188</v>
      </c>
      <c r="B52" s="25">
        <v>747.68</v>
      </c>
      <c r="C52" s="186">
        <v>444.47</v>
      </c>
      <c r="D52" s="67">
        <f t="shared" si="5"/>
        <v>-0.40553445324202858</v>
      </c>
      <c r="F52" s="25">
        <v>331.048</v>
      </c>
      <c r="G52" s="186">
        <v>227.47800000000001</v>
      </c>
      <c r="H52" s="67">
        <f t="shared" si="6"/>
        <v>-0.31285493342355186</v>
      </c>
      <c r="J52" s="40">
        <f t="shared" si="7"/>
        <v>4.4276695912689927</v>
      </c>
      <c r="K52" s="199">
        <f t="shared" si="8"/>
        <v>5.1179607172587573</v>
      </c>
      <c r="L52" s="67">
        <f t="shared" si="4"/>
        <v>0.15590393812378481</v>
      </c>
    </row>
    <row r="53" spans="1:12" ht="20.100000000000001" customHeight="1" x14ac:dyDescent="0.25">
      <c r="A53" s="45" t="s">
        <v>187</v>
      </c>
      <c r="B53" s="25">
        <v>511.74</v>
      </c>
      <c r="C53" s="186">
        <v>299.92</v>
      </c>
      <c r="D53" s="67">
        <f t="shared" si="5"/>
        <v>-0.41392113182475476</v>
      </c>
      <c r="F53" s="25">
        <v>300.33600000000001</v>
      </c>
      <c r="G53" s="186">
        <v>219.46499999999997</v>
      </c>
      <c r="H53" s="67">
        <f t="shared" si="6"/>
        <v>-0.26926841937030538</v>
      </c>
      <c r="J53" s="40">
        <f t="shared" si="7"/>
        <v>5.8689178098253025</v>
      </c>
      <c r="K53" s="199">
        <f t="shared" si="8"/>
        <v>7.3174513203520934</v>
      </c>
      <c r="L53" s="67">
        <f t="shared" si="4"/>
        <v>0.24681441408188826</v>
      </c>
    </row>
    <row r="54" spans="1:12" ht="20.100000000000001" customHeight="1" x14ac:dyDescent="0.25">
      <c r="A54" s="45" t="s">
        <v>189</v>
      </c>
      <c r="B54" s="25">
        <v>301.64</v>
      </c>
      <c r="C54" s="186">
        <v>350.92999999999995</v>
      </c>
      <c r="D54" s="67">
        <f t="shared" si="5"/>
        <v>0.16340670998541296</v>
      </c>
      <c r="F54" s="25">
        <v>218.27699999999999</v>
      </c>
      <c r="G54" s="186">
        <v>168.09899999999999</v>
      </c>
      <c r="H54" s="67">
        <f t="shared" si="6"/>
        <v>-0.22988221388419303</v>
      </c>
      <c r="J54" s="40">
        <f t="shared" si="7"/>
        <v>7.2363413340405778</v>
      </c>
      <c r="K54" s="199">
        <f t="shared" si="8"/>
        <v>4.7901005898612263</v>
      </c>
      <c r="L54" s="67">
        <f t="shared" si="4"/>
        <v>-0.33804938590610079</v>
      </c>
    </row>
    <row r="55" spans="1:12" ht="20.100000000000001" customHeight="1" x14ac:dyDescent="0.25">
      <c r="A55" s="45" t="s">
        <v>193</v>
      </c>
      <c r="B55" s="25">
        <v>0.09</v>
      </c>
      <c r="C55" s="186">
        <v>550.79999999999995</v>
      </c>
      <c r="D55" s="67">
        <f t="shared" si="5"/>
        <v>6118.9999999999991</v>
      </c>
      <c r="F55" s="25">
        <v>9.0999999999999998E-2</v>
      </c>
      <c r="G55" s="186">
        <v>158.875</v>
      </c>
      <c r="H55" s="67">
        <f t="shared" si="6"/>
        <v>1744.8791208791208</v>
      </c>
      <c r="J55" s="40">
        <f t="shared" si="7"/>
        <v>10.111111111111111</v>
      </c>
      <c r="K55" s="199">
        <f t="shared" si="8"/>
        <v>2.8844408133623824</v>
      </c>
      <c r="L55" s="67">
        <f t="shared" si="4"/>
        <v>-0.71472563384328081</v>
      </c>
    </row>
    <row r="56" spans="1:12" ht="20.100000000000001" customHeight="1" x14ac:dyDescent="0.25">
      <c r="A56" s="45" t="s">
        <v>230</v>
      </c>
      <c r="B56" s="25">
        <v>53.2</v>
      </c>
      <c r="C56" s="186">
        <v>49.650000000000006</v>
      </c>
      <c r="D56" s="67">
        <f t="shared" si="5"/>
        <v>-6.6729323308270624E-2</v>
      </c>
      <c r="F56" s="25">
        <v>33.497</v>
      </c>
      <c r="G56" s="186">
        <v>67.262</v>
      </c>
      <c r="H56" s="67">
        <f t="shared" si="6"/>
        <v>1.008000716482073</v>
      </c>
      <c r="J56" s="40">
        <f t="shared" si="7"/>
        <v>6.2964285714285708</v>
      </c>
      <c r="K56" s="199">
        <f t="shared" si="8"/>
        <v>13.547230614300098</v>
      </c>
      <c r="L56" s="67">
        <f t="shared" si="4"/>
        <v>1.1515737787884446</v>
      </c>
    </row>
    <row r="57" spans="1:12" ht="20.100000000000001" customHeight="1" x14ac:dyDescent="0.25">
      <c r="A57" s="45" t="s">
        <v>194</v>
      </c>
      <c r="B57" s="25">
        <v>21.8</v>
      </c>
      <c r="C57" s="186">
        <v>158.66999999999999</v>
      </c>
      <c r="D57" s="67">
        <f t="shared" si="5"/>
        <v>6.2784403669724762</v>
      </c>
      <c r="F57" s="25">
        <v>16.809999999999999</v>
      </c>
      <c r="G57" s="186">
        <v>59.736000000000004</v>
      </c>
      <c r="H57" s="67">
        <f t="shared" si="6"/>
        <v>2.5535990481856041</v>
      </c>
      <c r="J57" s="40">
        <f t="shared" si="7"/>
        <v>7.7110091743119256</v>
      </c>
      <c r="K57" s="199">
        <f t="shared" si="8"/>
        <v>3.7647948572508989</v>
      </c>
      <c r="L57" s="67">
        <f t="shared" ref="L57:L60" si="9">(K57-J57)/J57</f>
        <v>-0.51176366515128136</v>
      </c>
    </row>
    <row r="58" spans="1:12" ht="20.100000000000001" customHeight="1" x14ac:dyDescent="0.25">
      <c r="A58" s="45" t="s">
        <v>186</v>
      </c>
      <c r="B58" s="25"/>
      <c r="C58" s="186">
        <v>76.099999999999994</v>
      </c>
      <c r="D58" s="67"/>
      <c r="F58" s="25"/>
      <c r="G58" s="186">
        <v>42.471000000000004</v>
      </c>
      <c r="H58" s="67"/>
      <c r="J58" s="40"/>
      <c r="K58" s="199">
        <f>(G58/C58)*10</f>
        <v>5.5809461235216826</v>
      </c>
      <c r="L58" s="67"/>
    </row>
    <row r="59" spans="1:12" ht="20.100000000000001" customHeight="1" x14ac:dyDescent="0.25">
      <c r="A59" s="45" t="s">
        <v>191</v>
      </c>
      <c r="B59" s="25">
        <v>87.31</v>
      </c>
      <c r="C59" s="186">
        <v>42.81</v>
      </c>
      <c r="D59" s="67">
        <f>(C59-B59)/B59</f>
        <v>-0.50967815828656515</v>
      </c>
      <c r="F59" s="25">
        <v>54.597999999999999</v>
      </c>
      <c r="G59" s="186">
        <v>29.201000000000001</v>
      </c>
      <c r="H59" s="67">
        <f>(G59-F59)/F59</f>
        <v>-0.46516355910472912</v>
      </c>
      <c r="J59" s="40">
        <f>(F59/B59)*10</f>
        <v>6.2533501317145799</v>
      </c>
      <c r="K59" s="199">
        <f>(G59/C59)*10</f>
        <v>6.8210698434945103</v>
      </c>
      <c r="L59" s="67">
        <f t="shared" si="9"/>
        <v>9.0786490412662971E-2</v>
      </c>
    </row>
    <row r="60" spans="1:12" ht="20.100000000000001" customHeight="1" x14ac:dyDescent="0.25">
      <c r="A60" s="45" t="s">
        <v>209</v>
      </c>
      <c r="B60" s="25">
        <v>3.9</v>
      </c>
      <c r="C60" s="186">
        <v>49.36</v>
      </c>
      <c r="D60" s="67">
        <f>(C60-B60)/B60</f>
        <v>11.656410256410258</v>
      </c>
      <c r="F60" s="25">
        <v>3.5669999999999997</v>
      </c>
      <c r="G60" s="186">
        <v>28.669</v>
      </c>
      <c r="H60" s="67">
        <f>(G60-F60)/F60</f>
        <v>7.0372862349313152</v>
      </c>
      <c r="J60" s="40">
        <f>(F60/B60)*10</f>
        <v>9.1461538461538456</v>
      </c>
      <c r="K60" s="199">
        <f>(G60/C60)*10</f>
        <v>5.808144246353323</v>
      </c>
      <c r="L60" s="67">
        <f t="shared" si="9"/>
        <v>-0.36496320266952731</v>
      </c>
    </row>
    <row r="61" spans="1:12" ht="20.100000000000001" customHeight="1" thickBot="1" x14ac:dyDescent="0.3">
      <c r="A61" s="14" t="s">
        <v>17</v>
      </c>
      <c r="B61" s="25">
        <f>B62-SUM(B39:B60)</f>
        <v>117.43000000000757</v>
      </c>
      <c r="C61" s="186">
        <f>C62-SUM(C39:C60)</f>
        <v>155.43000000000757</v>
      </c>
      <c r="D61" s="67">
        <f>(C61-B61)/B61</f>
        <v>0.32359703653238142</v>
      </c>
      <c r="F61" s="25">
        <f>F62-SUM(F39:F60)</f>
        <v>69.109999999978754</v>
      </c>
      <c r="G61" s="186">
        <f>G62-SUM(G39:G60)</f>
        <v>103.21400000000722</v>
      </c>
      <c r="H61" s="67">
        <f>(G61-F61)/F61</f>
        <v>0.49347417161103962</v>
      </c>
      <c r="J61" s="40">
        <f>(F61/B61)*10</f>
        <v>5.885208209143685</v>
      </c>
      <c r="K61" s="199">
        <f>(G61/C61)*10</f>
        <v>6.6405455832208835</v>
      </c>
      <c r="L61" s="67">
        <f t="shared" ref="L61" si="10">(K61-J61)/J61</f>
        <v>0.12834505547376415</v>
      </c>
    </row>
    <row r="62" spans="1:12" ht="26.25" customHeight="1" thickBot="1" x14ac:dyDescent="0.3">
      <c r="A62" s="18" t="s">
        <v>18</v>
      </c>
      <c r="B62" s="47">
        <v>94040.56</v>
      </c>
      <c r="C62" s="197">
        <v>106246.86</v>
      </c>
      <c r="D62" s="72">
        <f>(C62-B62)/B62</f>
        <v>0.12979824875564333</v>
      </c>
      <c r="E62" s="2"/>
      <c r="F62" s="47">
        <v>38550.966</v>
      </c>
      <c r="G62" s="197">
        <v>45804.508000000009</v>
      </c>
      <c r="H62" s="72">
        <f>(G62-F62)/F62</f>
        <v>0.18815461070417816</v>
      </c>
      <c r="I62" s="2"/>
      <c r="J62" s="35">
        <f>(F62/B62)*10</f>
        <v>4.0993977492265046</v>
      </c>
      <c r="K62" s="192">
        <f>(G62/C62)*10</f>
        <v>4.311139924511652</v>
      </c>
      <c r="L62" s="72">
        <f t="shared" si="4"/>
        <v>5.1652020183964822E-2</v>
      </c>
    </row>
    <row r="64" spans="1:12" ht="15.75" thickBot="1" x14ac:dyDescent="0.3"/>
    <row r="65" spans="1:12" x14ac:dyDescent="0.25">
      <c r="A65" s="413" t="s">
        <v>15</v>
      </c>
      <c r="B65" s="409" t="s">
        <v>1</v>
      </c>
      <c r="C65" s="402"/>
      <c r="D65" s="176" t="s">
        <v>0</v>
      </c>
      <c r="F65" s="416" t="s">
        <v>19</v>
      </c>
      <c r="G65" s="417"/>
      <c r="H65" s="176" t="s">
        <v>0</v>
      </c>
      <c r="J65" s="401" t="s">
        <v>22</v>
      </c>
      <c r="K65" s="402"/>
      <c r="L65" s="176" t="s">
        <v>0</v>
      </c>
    </row>
    <row r="66" spans="1:12" x14ac:dyDescent="0.25">
      <c r="A66" s="414"/>
      <c r="B66" s="410" t="str">
        <f>B5</f>
        <v>jan-mar</v>
      </c>
      <c r="C66" s="404"/>
      <c r="D66" s="177" t="str">
        <f>D37</f>
        <v>2021/2020</v>
      </c>
      <c r="F66" s="399" t="str">
        <f>B5</f>
        <v>jan-mar</v>
      </c>
      <c r="G66" s="404"/>
      <c r="H66" s="177" t="str">
        <f>H37</f>
        <v>2021/2020</v>
      </c>
      <c r="J66" s="399" t="str">
        <f>B5</f>
        <v>jan-mar</v>
      </c>
      <c r="K66" s="400"/>
      <c r="L66" s="177" t="str">
        <f>L37</f>
        <v>2021/2020</v>
      </c>
    </row>
    <row r="67" spans="1:12" ht="19.5" customHeight="1" thickBot="1" x14ac:dyDescent="0.3">
      <c r="A67" s="415"/>
      <c r="B67" s="120">
        <f>B6</f>
        <v>2020</v>
      </c>
      <c r="C67" s="180">
        <f>C6</f>
        <v>2021</v>
      </c>
      <c r="D67" s="178" t="s">
        <v>1</v>
      </c>
      <c r="F67" s="31">
        <f>B6</f>
        <v>2020</v>
      </c>
      <c r="G67" s="180">
        <f>C6</f>
        <v>2021</v>
      </c>
      <c r="H67" s="315">
        <v>1000</v>
      </c>
      <c r="J67" s="31">
        <f>B6</f>
        <v>2020</v>
      </c>
      <c r="K67" s="180">
        <f>C6</f>
        <v>2021</v>
      </c>
      <c r="L67" s="178"/>
    </row>
    <row r="68" spans="1:12" ht="20.100000000000001" customHeight="1" x14ac:dyDescent="0.25">
      <c r="A68" s="45" t="s">
        <v>161</v>
      </c>
      <c r="B68" s="46">
        <v>8247.4500000000007</v>
      </c>
      <c r="C68" s="193">
        <v>10384.9</v>
      </c>
      <c r="D68" s="76">
        <f t="shared" ref="D68:D83" si="11">(C68-B68)/B68</f>
        <v>0.25916495401608969</v>
      </c>
      <c r="F68" s="25">
        <v>7734.9650000000001</v>
      </c>
      <c r="G68" s="193">
        <v>8788.9959999999992</v>
      </c>
      <c r="H68" s="76">
        <f t="shared" ref="H68:H83" si="12">(G68-F68)/F68</f>
        <v>0.1362683606196019</v>
      </c>
      <c r="J68" s="49">
        <f t="shared" ref="J68:J83" si="13">(F68/B68)*10</f>
        <v>9.378613995841139</v>
      </c>
      <c r="K68" s="195">
        <f t="shared" ref="K68:K83" si="14">(G68/C68)*10</f>
        <v>8.4632456740074531</v>
      </c>
      <c r="L68" s="76">
        <f t="shared" si="4"/>
        <v>-9.7601662915181034E-2</v>
      </c>
    </row>
    <row r="69" spans="1:12" ht="20.100000000000001" customHeight="1" x14ac:dyDescent="0.25">
      <c r="A69" s="45" t="s">
        <v>164</v>
      </c>
      <c r="B69" s="25">
        <v>10502.95</v>
      </c>
      <c r="C69" s="186">
        <v>9316.85</v>
      </c>
      <c r="D69" s="67">
        <f t="shared" si="11"/>
        <v>-0.11293017675986274</v>
      </c>
      <c r="F69" s="25">
        <v>5545.8809999999994</v>
      </c>
      <c r="G69" s="186">
        <v>5011.8580000000002</v>
      </c>
      <c r="H69" s="67">
        <f t="shared" si="12"/>
        <v>-9.6291824509036394E-2</v>
      </c>
      <c r="J69" s="48">
        <f t="shared" si="13"/>
        <v>5.2803079134909705</v>
      </c>
      <c r="K69" s="189">
        <f t="shared" si="14"/>
        <v>5.3793481702506751</v>
      </c>
      <c r="L69" s="67">
        <f t="shared" si="4"/>
        <v>1.8756530562670563E-2</v>
      </c>
    </row>
    <row r="70" spans="1:12" ht="20.100000000000001" customHeight="1" x14ac:dyDescent="0.25">
      <c r="A70" s="45" t="s">
        <v>167</v>
      </c>
      <c r="B70" s="25">
        <v>2304.6600000000003</v>
      </c>
      <c r="C70" s="186">
        <v>2930.22</v>
      </c>
      <c r="D70" s="67">
        <f t="shared" si="11"/>
        <v>0.27143266251854914</v>
      </c>
      <c r="F70" s="25">
        <v>1958.5769999999998</v>
      </c>
      <c r="G70" s="186">
        <v>2329.5360000000001</v>
      </c>
      <c r="H70" s="67">
        <f t="shared" si="12"/>
        <v>0.18940230585777343</v>
      </c>
      <c r="J70" s="48">
        <f t="shared" si="13"/>
        <v>8.4983338106271624</v>
      </c>
      <c r="K70" s="189">
        <f t="shared" si="14"/>
        <v>7.9500378811147296</v>
      </c>
      <c r="L70" s="67">
        <f t="shared" si="4"/>
        <v>-6.4518050447346389E-2</v>
      </c>
    </row>
    <row r="71" spans="1:12" ht="20.100000000000001" customHeight="1" x14ac:dyDescent="0.25">
      <c r="A71" s="45" t="s">
        <v>168</v>
      </c>
      <c r="B71" s="25">
        <v>1400.22</v>
      </c>
      <c r="C71" s="186">
        <v>2527.81</v>
      </c>
      <c r="D71" s="67">
        <f t="shared" si="11"/>
        <v>0.80529488223279189</v>
      </c>
      <c r="F71" s="25">
        <v>815.51</v>
      </c>
      <c r="G71" s="186">
        <v>1529.711</v>
      </c>
      <c r="H71" s="67">
        <f t="shared" si="12"/>
        <v>0.8757722161592133</v>
      </c>
      <c r="J71" s="48">
        <f t="shared" si="13"/>
        <v>5.8241562040250816</v>
      </c>
      <c r="K71" s="189">
        <f t="shared" si="14"/>
        <v>6.0515268157021298</v>
      </c>
      <c r="L71" s="67">
        <f t="shared" si="4"/>
        <v>3.9039236536944542E-2</v>
      </c>
    </row>
    <row r="72" spans="1:12" ht="20.100000000000001" customHeight="1" x14ac:dyDescent="0.25">
      <c r="A72" s="45" t="s">
        <v>183</v>
      </c>
      <c r="B72" s="25">
        <v>431.12</v>
      </c>
      <c r="C72" s="186">
        <v>906.46</v>
      </c>
      <c r="D72" s="67">
        <f t="shared" si="11"/>
        <v>1.1025700501020599</v>
      </c>
      <c r="F72" s="25">
        <v>390.23700000000002</v>
      </c>
      <c r="G72" s="186">
        <v>790.26</v>
      </c>
      <c r="H72" s="67">
        <f t="shared" si="12"/>
        <v>1.0250770685506498</v>
      </c>
      <c r="J72" s="48">
        <f t="shared" si="13"/>
        <v>9.0517025422156259</v>
      </c>
      <c r="K72" s="189">
        <f t="shared" si="14"/>
        <v>8.7180901529024997</v>
      </c>
      <c r="L72" s="67">
        <f t="shared" ref="L72:L80" si="15">(K72-J72)/J72</f>
        <v>-3.6856313799223279E-2</v>
      </c>
    </row>
    <row r="73" spans="1:12" ht="20.100000000000001" customHeight="1" x14ac:dyDescent="0.25">
      <c r="A73" s="45" t="s">
        <v>162</v>
      </c>
      <c r="B73" s="25">
        <v>1824.9099999999999</v>
      </c>
      <c r="C73" s="186">
        <v>1336.2400000000002</v>
      </c>
      <c r="D73" s="67">
        <f t="shared" si="11"/>
        <v>-0.26777758903178767</v>
      </c>
      <c r="F73" s="25">
        <v>766.02199999999993</v>
      </c>
      <c r="G73" s="186">
        <v>590.77099999999996</v>
      </c>
      <c r="H73" s="67">
        <f t="shared" si="12"/>
        <v>-0.22878063554310449</v>
      </c>
      <c r="J73" s="48">
        <f t="shared" si="13"/>
        <v>4.1975878262489656</v>
      </c>
      <c r="K73" s="189">
        <f t="shared" si="14"/>
        <v>4.42114440519667</v>
      </c>
      <c r="L73" s="67">
        <f t="shared" si="15"/>
        <v>5.3258344602042117E-2</v>
      </c>
    </row>
    <row r="74" spans="1:12" ht="20.100000000000001" customHeight="1" x14ac:dyDescent="0.25">
      <c r="A74" s="45" t="s">
        <v>173</v>
      </c>
      <c r="B74" s="25">
        <v>466.25</v>
      </c>
      <c r="C74" s="186">
        <v>495.99</v>
      </c>
      <c r="D74" s="67">
        <f t="shared" si="11"/>
        <v>6.3785522788203777E-2</v>
      </c>
      <c r="F74" s="25">
        <v>325.10700000000003</v>
      </c>
      <c r="G74" s="186">
        <v>363.01200000000006</v>
      </c>
      <c r="H74" s="67">
        <f t="shared" si="12"/>
        <v>0.11659238343068598</v>
      </c>
      <c r="J74" s="48">
        <f t="shared" si="13"/>
        <v>6.9728042895442366</v>
      </c>
      <c r="K74" s="189">
        <f t="shared" si="14"/>
        <v>7.3189378818121344</v>
      </c>
      <c r="L74" s="67">
        <f t="shared" si="15"/>
        <v>4.9640514475205816E-2</v>
      </c>
    </row>
    <row r="75" spans="1:12" ht="20.100000000000001" customHeight="1" x14ac:dyDescent="0.25">
      <c r="A75" s="45" t="s">
        <v>178</v>
      </c>
      <c r="B75" s="25">
        <v>616.13</v>
      </c>
      <c r="C75" s="186">
        <v>561.54999999999995</v>
      </c>
      <c r="D75" s="67">
        <f t="shared" si="11"/>
        <v>-8.8585201175076761E-2</v>
      </c>
      <c r="F75" s="25">
        <v>402.22399999999999</v>
      </c>
      <c r="G75" s="186">
        <v>328.38200000000001</v>
      </c>
      <c r="H75" s="67">
        <f t="shared" si="12"/>
        <v>-0.18358427145073389</v>
      </c>
      <c r="J75" s="48">
        <f t="shared" si="13"/>
        <v>6.5282326781685684</v>
      </c>
      <c r="K75" s="189">
        <f t="shared" si="14"/>
        <v>5.8477784703054052</v>
      </c>
      <c r="L75" s="67">
        <f t="shared" si="15"/>
        <v>-0.10423252990640308</v>
      </c>
    </row>
    <row r="76" spans="1:12" ht="20.100000000000001" customHeight="1" x14ac:dyDescent="0.25">
      <c r="A76" s="45" t="s">
        <v>204</v>
      </c>
      <c r="B76" s="25">
        <v>192.86</v>
      </c>
      <c r="C76" s="186">
        <v>349.34</v>
      </c>
      <c r="D76" s="67">
        <f t="shared" si="11"/>
        <v>0.81136575754433238</v>
      </c>
      <c r="F76" s="25">
        <v>170.846</v>
      </c>
      <c r="G76" s="186">
        <v>323.64699999999999</v>
      </c>
      <c r="H76" s="67">
        <f t="shared" si="12"/>
        <v>0.89437856315043951</v>
      </c>
      <c r="J76" s="48">
        <f t="shared" si="13"/>
        <v>8.8585502437000923</v>
      </c>
      <c r="K76" s="189">
        <f t="shared" si="14"/>
        <v>9.2645273945153725</v>
      </c>
      <c r="L76" s="67">
        <f t="shared" si="15"/>
        <v>4.5828847796398495E-2</v>
      </c>
    </row>
    <row r="77" spans="1:12" ht="20.100000000000001" customHeight="1" x14ac:dyDescent="0.25">
      <c r="A77" s="45" t="s">
        <v>202</v>
      </c>
      <c r="B77" s="25">
        <v>184.34</v>
      </c>
      <c r="C77" s="186">
        <v>242.09</v>
      </c>
      <c r="D77" s="67">
        <f t="shared" si="11"/>
        <v>0.31327980904849734</v>
      </c>
      <c r="F77" s="25">
        <v>137.33699999999999</v>
      </c>
      <c r="G77" s="186">
        <v>212.23599999999999</v>
      </c>
      <c r="H77" s="67">
        <f t="shared" si="12"/>
        <v>0.54536650720490476</v>
      </c>
      <c r="J77" s="48">
        <f t="shared" si="13"/>
        <v>7.4502007160681334</v>
      </c>
      <c r="K77" s="189">
        <f t="shared" si="14"/>
        <v>8.7668222561857156</v>
      </c>
      <c r="L77" s="67">
        <f t="shared" si="15"/>
        <v>0.1767229622791201</v>
      </c>
    </row>
    <row r="78" spans="1:12" ht="20.100000000000001" customHeight="1" x14ac:dyDescent="0.25">
      <c r="A78" s="45" t="s">
        <v>196</v>
      </c>
      <c r="B78" s="25">
        <v>85.69</v>
      </c>
      <c r="C78" s="186">
        <v>174.67</v>
      </c>
      <c r="D78" s="67">
        <f t="shared" si="11"/>
        <v>1.0383942116933129</v>
      </c>
      <c r="F78" s="25">
        <v>76.921999999999997</v>
      </c>
      <c r="G78" s="186">
        <v>209.44800000000001</v>
      </c>
      <c r="H78" s="67">
        <f t="shared" si="12"/>
        <v>1.7228621200696812</v>
      </c>
      <c r="J78" s="48">
        <f t="shared" si="13"/>
        <v>8.9767767534134677</v>
      </c>
      <c r="K78" s="189">
        <f t="shared" si="14"/>
        <v>11.991068872731439</v>
      </c>
      <c r="L78" s="67">
        <f t="shared" si="15"/>
        <v>0.33578780024486748</v>
      </c>
    </row>
    <row r="79" spans="1:12" ht="20.100000000000001" customHeight="1" x14ac:dyDescent="0.25">
      <c r="A79" s="45" t="s">
        <v>176</v>
      </c>
      <c r="B79" s="25">
        <v>332.53999999999996</v>
      </c>
      <c r="C79" s="186">
        <v>247.12</v>
      </c>
      <c r="D79" s="67">
        <f t="shared" si="11"/>
        <v>-0.25687135382209647</v>
      </c>
      <c r="F79" s="25">
        <v>303.85599999999999</v>
      </c>
      <c r="G79" s="186">
        <v>202.64099999999999</v>
      </c>
      <c r="H79" s="67">
        <f t="shared" si="12"/>
        <v>-0.33310186404086145</v>
      </c>
      <c r="J79" s="48">
        <f t="shared" si="13"/>
        <v>9.1374270764419325</v>
      </c>
      <c r="K79" s="189">
        <f t="shared" si="14"/>
        <v>8.2001052120427325</v>
      </c>
      <c r="L79" s="67">
        <f t="shared" si="15"/>
        <v>-0.10258050286560409</v>
      </c>
    </row>
    <row r="80" spans="1:12" ht="20.100000000000001" customHeight="1" x14ac:dyDescent="0.25">
      <c r="A80" s="45" t="s">
        <v>203</v>
      </c>
      <c r="B80" s="25">
        <v>328.49</v>
      </c>
      <c r="C80" s="186">
        <v>75.12</v>
      </c>
      <c r="D80" s="67">
        <f t="shared" si="11"/>
        <v>-0.77131723948978659</v>
      </c>
      <c r="F80" s="25">
        <v>894.75900000000001</v>
      </c>
      <c r="G80" s="186">
        <v>199.374</v>
      </c>
      <c r="H80" s="67">
        <f t="shared" si="12"/>
        <v>-0.77717575347104639</v>
      </c>
      <c r="J80" s="48">
        <f t="shared" si="13"/>
        <v>27.238546074461929</v>
      </c>
      <c r="K80" s="189">
        <f t="shared" si="14"/>
        <v>26.540734824281145</v>
      </c>
      <c r="L80" s="67">
        <f t="shared" si="15"/>
        <v>-2.5618520469968546E-2</v>
      </c>
    </row>
    <row r="81" spans="1:12" ht="20.100000000000001" customHeight="1" x14ac:dyDescent="0.25">
      <c r="A81" s="45" t="s">
        <v>181</v>
      </c>
      <c r="B81" s="25">
        <v>341.43</v>
      </c>
      <c r="C81" s="186">
        <v>253.7</v>
      </c>
      <c r="D81" s="67">
        <f t="shared" si="11"/>
        <v>-0.25694871569575028</v>
      </c>
      <c r="F81" s="25">
        <v>227.71100000000001</v>
      </c>
      <c r="G81" s="186">
        <v>174.405</v>
      </c>
      <c r="H81" s="67">
        <f t="shared" si="12"/>
        <v>-0.2340949712574272</v>
      </c>
      <c r="J81" s="48">
        <f t="shared" si="13"/>
        <v>6.6693319274814753</v>
      </c>
      <c r="K81" s="189">
        <f t="shared" si="14"/>
        <v>6.8744580212849824</v>
      </c>
      <c r="L81" s="67">
        <f t="shared" ref="L81" si="16">(K81-J81)/J81</f>
        <v>3.075661790924963E-2</v>
      </c>
    </row>
    <row r="82" spans="1:12" ht="20.100000000000001" customHeight="1" x14ac:dyDescent="0.25">
      <c r="A82" s="45" t="s">
        <v>200</v>
      </c>
      <c r="B82" s="25">
        <v>415.89</v>
      </c>
      <c r="C82" s="186">
        <v>303.14000000000004</v>
      </c>
      <c r="D82" s="67">
        <f t="shared" si="11"/>
        <v>-0.27110534035442052</v>
      </c>
      <c r="F82" s="25">
        <v>192.53899999999999</v>
      </c>
      <c r="G82" s="186">
        <v>167.52100000000002</v>
      </c>
      <c r="H82" s="67">
        <f t="shared" si="12"/>
        <v>-0.12993731140184572</v>
      </c>
      <c r="J82" s="48">
        <f t="shared" si="13"/>
        <v>4.6295655101108464</v>
      </c>
      <c r="K82" s="189">
        <f t="shared" si="14"/>
        <v>5.5261925183083713</v>
      </c>
      <c r="L82" s="67">
        <f t="shared" ref="L82:L83" si="17">(K82-J82)/J82</f>
        <v>0.1936741161215487</v>
      </c>
    </row>
    <row r="83" spans="1:12" ht="20.100000000000001" customHeight="1" x14ac:dyDescent="0.25">
      <c r="A83" s="45" t="s">
        <v>231</v>
      </c>
      <c r="B83" s="25">
        <v>11.25</v>
      </c>
      <c r="C83" s="186">
        <v>59.989999999999995</v>
      </c>
      <c r="D83" s="67">
        <f t="shared" si="11"/>
        <v>4.3324444444444437</v>
      </c>
      <c r="F83" s="25">
        <v>5.008</v>
      </c>
      <c r="G83" s="186">
        <v>125.149</v>
      </c>
      <c r="H83" s="67">
        <f t="shared" si="12"/>
        <v>23.989816293929714</v>
      </c>
      <c r="J83" s="48">
        <f t="shared" si="13"/>
        <v>4.4515555555555562</v>
      </c>
      <c r="K83" s="189">
        <f t="shared" si="14"/>
        <v>20.861643607267879</v>
      </c>
      <c r="L83" s="67">
        <f t="shared" si="17"/>
        <v>3.6863716170479952</v>
      </c>
    </row>
    <row r="84" spans="1:12" ht="20.100000000000001" customHeight="1" x14ac:dyDescent="0.25">
      <c r="A84" s="45" t="s">
        <v>232</v>
      </c>
      <c r="B84" s="25"/>
      <c r="C84" s="186">
        <v>162.9</v>
      </c>
      <c r="D84" s="67"/>
      <c r="F84" s="25"/>
      <c r="G84" s="186">
        <v>122.574</v>
      </c>
      <c r="H84" s="67"/>
      <c r="J84" s="48"/>
      <c r="K84" s="189">
        <f t="shared" ref="K84:K96" si="18">(G84/C84)*10</f>
        <v>7.5244935543278082</v>
      </c>
      <c r="L84" s="67"/>
    </row>
    <row r="85" spans="1:12" ht="20.100000000000001" customHeight="1" x14ac:dyDescent="0.25">
      <c r="A85" s="45" t="s">
        <v>205</v>
      </c>
      <c r="B85" s="25">
        <v>68.039999999999992</v>
      </c>
      <c r="C85" s="186">
        <v>126.83</v>
      </c>
      <c r="D85" s="67">
        <f>(C85-B85)/B85</f>
        <v>0.86405055849500312</v>
      </c>
      <c r="F85" s="25">
        <v>74.704999999999998</v>
      </c>
      <c r="G85" s="186">
        <v>120.43799999999999</v>
      </c>
      <c r="H85" s="67">
        <f>(G85-F85)/F85</f>
        <v>0.61218124623519166</v>
      </c>
      <c r="J85" s="48">
        <f>(F85/B85)*10</f>
        <v>10.979570840681953</v>
      </c>
      <c r="K85" s="189">
        <f t="shared" si="18"/>
        <v>9.4960182922021588</v>
      </c>
      <c r="L85" s="67">
        <f t="shared" ref="L85:L90" si="19">(K85-J85)/J85</f>
        <v>-0.13511935666764635</v>
      </c>
    </row>
    <row r="86" spans="1:12" ht="20.100000000000001" customHeight="1" x14ac:dyDescent="0.25">
      <c r="A86" s="45" t="s">
        <v>201</v>
      </c>
      <c r="B86" s="25">
        <v>63.05</v>
      </c>
      <c r="C86" s="186">
        <v>127.13</v>
      </c>
      <c r="D86" s="67">
        <f>(C86-B86)/B86</f>
        <v>1.0163362410785091</v>
      </c>
      <c r="F86" s="25">
        <v>39.558</v>
      </c>
      <c r="G86" s="186">
        <v>114.78899999999999</v>
      </c>
      <c r="H86" s="67">
        <f>(G86-F86)/F86</f>
        <v>1.9017897770362504</v>
      </c>
      <c r="J86" s="48">
        <f>(F86/B86)*10</f>
        <v>6.2740681998413965</v>
      </c>
      <c r="K86" s="189">
        <f t="shared" si="18"/>
        <v>9.0292613859828528</v>
      </c>
      <c r="L86" s="67">
        <f t="shared" si="19"/>
        <v>0.43913982098745841</v>
      </c>
    </row>
    <row r="87" spans="1:12" ht="20.100000000000001" customHeight="1" x14ac:dyDescent="0.25">
      <c r="A87" s="45" t="s">
        <v>206</v>
      </c>
      <c r="B87" s="25">
        <v>104.5</v>
      </c>
      <c r="C87" s="186">
        <v>174.71</v>
      </c>
      <c r="D87" s="67">
        <f>(C87-B87)/B87</f>
        <v>0.67186602870813406</v>
      </c>
      <c r="F87" s="25">
        <v>65.043000000000006</v>
      </c>
      <c r="G87" s="186">
        <v>98.872</v>
      </c>
      <c r="H87" s="67">
        <f>(G87-F87)/F87</f>
        <v>0.52010208631213184</v>
      </c>
      <c r="J87" s="48">
        <f>(F87/B87)*10</f>
        <v>6.2242105263157903</v>
      </c>
      <c r="K87" s="189">
        <f t="shared" si="18"/>
        <v>5.6592066853643175</v>
      </c>
      <c r="L87" s="67">
        <f t="shared" si="19"/>
        <v>-9.0775181617436002E-2</v>
      </c>
    </row>
    <row r="88" spans="1:12" ht="20.100000000000001" customHeight="1" x14ac:dyDescent="0.25">
      <c r="A88" s="45" t="s">
        <v>207</v>
      </c>
      <c r="B88" s="25">
        <v>47.55</v>
      </c>
      <c r="C88" s="186">
        <v>93.07</v>
      </c>
      <c r="D88" s="67">
        <f>(C88-B88)/B88</f>
        <v>0.9573080967402734</v>
      </c>
      <c r="F88" s="25">
        <v>50.766999999999996</v>
      </c>
      <c r="G88" s="186">
        <v>98.61099999999999</v>
      </c>
      <c r="H88" s="67">
        <f>(G88-F88)/F88</f>
        <v>0.94242322768727715</v>
      </c>
      <c r="J88" s="48">
        <f>(F88/B88)*10</f>
        <v>10.676550998948475</v>
      </c>
      <c r="K88" s="189">
        <f t="shared" si="18"/>
        <v>10.59535833243795</v>
      </c>
      <c r="L88" s="67">
        <f t="shared" si="19"/>
        <v>-7.6047654826470927E-3</v>
      </c>
    </row>
    <row r="89" spans="1:12" ht="20.100000000000001" customHeight="1" x14ac:dyDescent="0.25">
      <c r="A89" s="45" t="s">
        <v>199</v>
      </c>
      <c r="B89" s="25"/>
      <c r="C89" s="186">
        <v>181.92000000000002</v>
      </c>
      <c r="D89" s="67"/>
      <c r="F89" s="25"/>
      <c r="G89" s="186">
        <v>78.919000000000011</v>
      </c>
      <c r="H89" s="67"/>
      <c r="J89" s="48"/>
      <c r="K89" s="189">
        <f t="shared" si="18"/>
        <v>4.3381156552330697</v>
      </c>
      <c r="L89" s="67"/>
    </row>
    <row r="90" spans="1:12" ht="20.100000000000001" customHeight="1" x14ac:dyDescent="0.25">
      <c r="A90" s="45" t="s">
        <v>211</v>
      </c>
      <c r="B90" s="25">
        <v>265.49</v>
      </c>
      <c r="C90" s="186">
        <v>95.929999999999993</v>
      </c>
      <c r="D90" s="67">
        <f t="shared" ref="D90:D96" si="20">(C90-B90)/B90</f>
        <v>-0.63866812309314847</v>
      </c>
      <c r="F90" s="25">
        <v>481.15499999999997</v>
      </c>
      <c r="G90" s="186">
        <v>68.323000000000008</v>
      </c>
      <c r="H90" s="67">
        <f t="shared" ref="H90:H96" si="21">(G90-F90)/F90</f>
        <v>-0.8580020991156696</v>
      </c>
      <c r="J90" s="48">
        <f t="shared" ref="J90:J96" si="22">(F90/B90)*10</f>
        <v>18.123281479528416</v>
      </c>
      <c r="K90" s="189">
        <f t="shared" si="18"/>
        <v>7.1221724173876799</v>
      </c>
      <c r="L90" s="67">
        <f t="shared" si="19"/>
        <v>-0.60701529546772748</v>
      </c>
    </row>
    <row r="91" spans="1:12" ht="20.100000000000001" customHeight="1" x14ac:dyDescent="0.25">
      <c r="A91" s="45" t="s">
        <v>180</v>
      </c>
      <c r="B91" s="25">
        <v>81.89</v>
      </c>
      <c r="C91" s="186">
        <v>70.39</v>
      </c>
      <c r="D91" s="67">
        <f t="shared" si="20"/>
        <v>-0.14043228721455611</v>
      </c>
      <c r="F91" s="25">
        <v>60.076999999999998</v>
      </c>
      <c r="G91" s="186">
        <v>52.651000000000003</v>
      </c>
      <c r="H91" s="67">
        <f t="shared" si="21"/>
        <v>-0.12360803635334645</v>
      </c>
      <c r="J91" s="48">
        <f t="shared" si="22"/>
        <v>7.3363047991207715</v>
      </c>
      <c r="K91" s="189">
        <f t="shared" si="18"/>
        <v>7.4798977127432877</v>
      </c>
      <c r="L91" s="67">
        <f t="shared" ref="L91" si="23">(K91-J91)/J91</f>
        <v>1.9572920912408837E-2</v>
      </c>
    </row>
    <row r="92" spans="1:12" ht="20.100000000000001" customHeight="1" x14ac:dyDescent="0.25">
      <c r="A92" s="45" t="s">
        <v>233</v>
      </c>
      <c r="B92" s="25">
        <v>62.980000000000004</v>
      </c>
      <c r="C92" s="186">
        <v>67.680000000000007</v>
      </c>
      <c r="D92" s="67">
        <f t="shared" si="20"/>
        <v>7.4626865671641826E-2</v>
      </c>
      <c r="F92" s="25">
        <v>53.886000000000003</v>
      </c>
      <c r="G92" s="186">
        <v>49.063999999999993</v>
      </c>
      <c r="H92" s="67">
        <f t="shared" si="21"/>
        <v>-8.9485209516386624E-2</v>
      </c>
      <c r="J92" s="48">
        <f t="shared" si="22"/>
        <v>8.5560495395363603</v>
      </c>
      <c r="K92" s="189">
        <f t="shared" si="18"/>
        <v>7.2494089834515352</v>
      </c>
      <c r="L92" s="67">
        <f t="shared" ref="L92:L93" si="24">(K92-J92)/J92</f>
        <v>-0.15271540329997085</v>
      </c>
    </row>
    <row r="93" spans="1:12" ht="20.100000000000001" customHeight="1" x14ac:dyDescent="0.25">
      <c r="A93" s="45" t="s">
        <v>171</v>
      </c>
      <c r="B93" s="25">
        <v>68.150000000000006</v>
      </c>
      <c r="C93" s="186">
        <v>70.240000000000009</v>
      </c>
      <c r="D93" s="67">
        <f t="shared" si="20"/>
        <v>3.0667644900953826E-2</v>
      </c>
      <c r="F93" s="25">
        <v>39.57</v>
      </c>
      <c r="G93" s="186">
        <v>40.99</v>
      </c>
      <c r="H93" s="67">
        <f t="shared" si="21"/>
        <v>3.588577204953252E-2</v>
      </c>
      <c r="J93" s="48">
        <f t="shared" si="22"/>
        <v>5.8063096111518711</v>
      </c>
      <c r="K93" s="189">
        <f t="shared" si="18"/>
        <v>5.8357061503416849</v>
      </c>
      <c r="L93" s="67">
        <f t="shared" si="24"/>
        <v>5.0628611215208907E-3</v>
      </c>
    </row>
    <row r="94" spans="1:12" ht="20.100000000000001" customHeight="1" x14ac:dyDescent="0.25">
      <c r="A94" s="45" t="s">
        <v>220</v>
      </c>
      <c r="B94" s="25">
        <v>39.130000000000003</v>
      </c>
      <c r="C94" s="186">
        <v>41.150000000000006</v>
      </c>
      <c r="D94" s="67">
        <f t="shared" si="20"/>
        <v>5.1622795808842395E-2</v>
      </c>
      <c r="F94" s="25">
        <v>27.628999999999998</v>
      </c>
      <c r="G94" s="186">
        <v>30.442999999999998</v>
      </c>
      <c r="H94" s="67">
        <f t="shared" si="21"/>
        <v>0.10184950595388904</v>
      </c>
      <c r="J94" s="48">
        <f t="shared" si="22"/>
        <v>7.0608228980321996</v>
      </c>
      <c r="K94" s="189">
        <f t="shared" si="18"/>
        <v>7.398055893074118</v>
      </c>
      <c r="L94" s="67">
        <f t="shared" ref="L94" si="25">(K94-J94)/J94</f>
        <v>4.7761146244852393E-2</v>
      </c>
    </row>
    <row r="95" spans="1:12" ht="20.100000000000001" customHeight="1" thickBot="1" x14ac:dyDescent="0.3">
      <c r="A95" s="14" t="s">
        <v>17</v>
      </c>
      <c r="B95" s="25">
        <f>B96-SUM(B68:B94)</f>
        <v>484.77999999999156</v>
      </c>
      <c r="C95" s="188">
        <f>C96-SUM(C68:C94)</f>
        <v>594.61999999999898</v>
      </c>
      <c r="D95" s="67">
        <f t="shared" si="20"/>
        <v>0.2265770040018345</v>
      </c>
      <c r="F95" s="25">
        <f>F96-SUM(F68:F94)</f>
        <v>288.82800000000134</v>
      </c>
      <c r="G95" s="188">
        <f>G96-SUM(G68:G94)</f>
        <v>326.770999999997</v>
      </c>
      <c r="H95" s="67">
        <f t="shared" si="21"/>
        <v>0.13136884235598864</v>
      </c>
      <c r="J95" s="48">
        <f t="shared" si="22"/>
        <v>5.9579190560668005</v>
      </c>
      <c r="K95" s="189">
        <f t="shared" si="18"/>
        <v>5.495459284921421</v>
      </c>
      <c r="L95" s="67">
        <f>(K95-J95)/J95</f>
        <v>-7.7621022842609494E-2</v>
      </c>
    </row>
    <row r="96" spans="1:12" ht="26.25" customHeight="1" thickBot="1" x14ac:dyDescent="0.3">
      <c r="A96" s="18" t="s">
        <v>18</v>
      </c>
      <c r="B96" s="23">
        <v>28971.739999999998</v>
      </c>
      <c r="C96" s="191">
        <v>31971.760000000006</v>
      </c>
      <c r="D96" s="72">
        <f t="shared" si="20"/>
        <v>0.10354987308321861</v>
      </c>
      <c r="E96" s="2"/>
      <c r="F96" s="23">
        <v>21128.719000000001</v>
      </c>
      <c r="G96" s="191">
        <v>22549.392</v>
      </c>
      <c r="H96" s="72">
        <f t="shared" si="21"/>
        <v>6.7238955660302871E-2</v>
      </c>
      <c r="I96" s="2"/>
      <c r="J96" s="44">
        <f t="shared" si="22"/>
        <v>7.2928719503902775</v>
      </c>
      <c r="K96" s="196">
        <f t="shared" si="18"/>
        <v>7.0529091923622591</v>
      </c>
      <c r="L96" s="72">
        <f>(K96-J96)/J96</f>
        <v>-3.2903739385575906E-2</v>
      </c>
    </row>
  </sheetData>
  <mergeCells count="21">
    <mergeCell ref="J66:K66"/>
    <mergeCell ref="A65:A67"/>
    <mergeCell ref="B65:C65"/>
    <mergeCell ref="F65:G65"/>
    <mergeCell ref="B66:C66"/>
    <mergeCell ref="F66:G66"/>
    <mergeCell ref="A36:A38"/>
    <mergeCell ref="B36:C36"/>
    <mergeCell ref="F36:G36"/>
    <mergeCell ref="J65:K65"/>
    <mergeCell ref="J36:K36"/>
    <mergeCell ref="B37:C37"/>
    <mergeCell ref="F37:G37"/>
    <mergeCell ref="J37:K37"/>
    <mergeCell ref="A4:A6"/>
    <mergeCell ref="B4:C4"/>
    <mergeCell ref="F4:G4"/>
    <mergeCell ref="J4:K4"/>
    <mergeCell ref="B5:C5"/>
    <mergeCell ref="F5:G5"/>
    <mergeCell ref="J5:K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H56:H57 J56:L56 H94 L94 D56:D57 D54:D55 D68:D80 D94 J94 K94 D32:G32 D28:E31 H28:L31 D33:E33 H33:L33 D90 D82:D83 D85:D88 H32:L3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D7:D33 H7:H33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L39:L62 D39:D62 H39:H62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H68:H96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D68:D96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N8"/>
  <sheetViews>
    <sheetView showGridLines="0" workbookViewId="0">
      <selection activeCell="L16" sqref="L16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6" max="6" width="10.85546875" customWidth="1"/>
    <col min="7" max="7" width="2.140625" customWidth="1"/>
    <col min="10" max="10" width="10.85546875" customWidth="1"/>
    <col min="11" max="11" width="2.140625" customWidth="1"/>
    <col min="14" max="14" width="10.85546875" customWidth="1"/>
  </cols>
  <sheetData>
    <row r="1" spans="1:14" ht="15.75" x14ac:dyDescent="0.25">
      <c r="A1" s="6" t="s">
        <v>104</v>
      </c>
    </row>
    <row r="2" spans="1:14" ht="15.75" thickBot="1" x14ac:dyDescent="0.3"/>
    <row r="3" spans="1:14" x14ac:dyDescent="0.25">
      <c r="A3" s="390" t="s">
        <v>16</v>
      </c>
      <c r="B3" s="406"/>
      <c r="C3" s="406"/>
      <c r="D3" s="409" t="s">
        <v>1</v>
      </c>
      <c r="E3" s="402"/>
      <c r="F3" s="176" t="s">
        <v>0</v>
      </c>
      <c r="H3" s="403" t="s">
        <v>19</v>
      </c>
      <c r="I3" s="402"/>
      <c r="J3" s="176" t="s">
        <v>0</v>
      </c>
      <c r="L3" s="401" t="s">
        <v>22</v>
      </c>
      <c r="M3" s="402"/>
      <c r="N3" s="176" t="s">
        <v>0</v>
      </c>
    </row>
    <row r="4" spans="1:14" x14ac:dyDescent="0.25">
      <c r="A4" s="407"/>
      <c r="B4" s="408"/>
      <c r="C4" s="408"/>
      <c r="D4" s="410" t="s">
        <v>149</v>
      </c>
      <c r="E4" s="404"/>
      <c r="F4" s="177" t="s">
        <v>122</v>
      </c>
      <c r="H4" s="399" t="str">
        <f>D4</f>
        <v>jan-mar</v>
      </c>
      <c r="I4" s="404"/>
      <c r="J4" s="177" t="str">
        <f>F4</f>
        <v>2021/2020</v>
      </c>
      <c r="L4" s="399" t="str">
        <f>D4</f>
        <v>jan-mar</v>
      </c>
      <c r="M4" s="400"/>
      <c r="N4" s="177" t="str">
        <f>J4</f>
        <v>2021/2020</v>
      </c>
    </row>
    <row r="5" spans="1:14" ht="19.5" customHeight="1" thickBot="1" x14ac:dyDescent="0.3">
      <c r="A5" s="391"/>
      <c r="B5" s="412"/>
      <c r="C5" s="412"/>
      <c r="D5" s="120">
        <v>2020</v>
      </c>
      <c r="E5" s="180">
        <v>2021</v>
      </c>
      <c r="F5" s="217" t="s">
        <v>1</v>
      </c>
      <c r="H5" s="31">
        <f>D5</f>
        <v>2020</v>
      </c>
      <c r="I5" s="180">
        <f>E5</f>
        <v>2021</v>
      </c>
      <c r="J5" s="315">
        <v>1000</v>
      </c>
      <c r="L5" s="31">
        <f>D5</f>
        <v>2020</v>
      </c>
      <c r="M5" s="180">
        <f>E5</f>
        <v>2021</v>
      </c>
      <c r="N5" s="217"/>
    </row>
    <row r="6" spans="1:14" ht="24" customHeight="1" x14ac:dyDescent="0.25">
      <c r="A6" s="206" t="s">
        <v>20</v>
      </c>
      <c r="B6" s="12"/>
      <c r="C6" s="12"/>
      <c r="D6" s="208">
        <v>3320.1399999999994</v>
      </c>
      <c r="E6" s="209">
        <v>3434.47</v>
      </c>
      <c r="F6" s="215">
        <f>(E6-D6)/D6</f>
        <v>3.4435294897203254E-2</v>
      </c>
      <c r="G6" s="2"/>
      <c r="H6" s="213">
        <v>1556.2640000000008</v>
      </c>
      <c r="I6" s="209">
        <v>1559.8080000000004</v>
      </c>
      <c r="J6" s="215">
        <f>(I6-H6)/H6</f>
        <v>2.2772485902132541E-3</v>
      </c>
      <c r="L6" s="40">
        <f t="shared" ref="L6:M8" si="0">(H6/D6)*10</f>
        <v>4.6873445095688773</v>
      </c>
      <c r="M6" s="199">
        <f t="shared" si="0"/>
        <v>4.5416265100583217</v>
      </c>
      <c r="N6" s="215">
        <f>(M6-L6)/L6</f>
        <v>-3.1087537776044134E-2</v>
      </c>
    </row>
    <row r="7" spans="1:14" ht="24" customHeight="1" thickBot="1" x14ac:dyDescent="0.3">
      <c r="A7" s="206" t="s">
        <v>21</v>
      </c>
      <c r="B7" s="12"/>
      <c r="C7" s="12"/>
      <c r="D7" s="210">
        <v>1894.54</v>
      </c>
      <c r="E7" s="211">
        <v>2218.5699999999988</v>
      </c>
      <c r="F7" s="70">
        <f>(E7-D7)/D7</f>
        <v>0.17103360182418889</v>
      </c>
      <c r="H7" s="213">
        <v>1722.9670000000006</v>
      </c>
      <c r="I7" s="211">
        <v>2425.6949999999997</v>
      </c>
      <c r="J7" s="124">
        <f>(I7-H7)/H7</f>
        <v>0.40785923351985204</v>
      </c>
      <c r="L7" s="40">
        <f t="shared" si="0"/>
        <v>9.0943817496595507</v>
      </c>
      <c r="M7" s="199">
        <f t="shared" si="0"/>
        <v>10.933596866450015</v>
      </c>
      <c r="N7" s="124">
        <f t="shared" ref="N7:N8" si="1">(M7-L7)/L7</f>
        <v>0.20223641006265389</v>
      </c>
    </row>
    <row r="8" spans="1:14" ht="26.25" customHeight="1" thickBot="1" x14ac:dyDescent="0.3">
      <c r="A8" s="18" t="s">
        <v>12</v>
      </c>
      <c r="B8" s="207"/>
      <c r="C8" s="207"/>
      <c r="D8" s="212">
        <v>5214.6799999999994</v>
      </c>
      <c r="E8" s="191">
        <v>5653.0399999999991</v>
      </c>
      <c r="F8" s="214">
        <f>(E8-D8)/D8</f>
        <v>8.4062684575084132E-2</v>
      </c>
      <c r="G8" s="2"/>
      <c r="H8" s="23">
        <v>3279.2310000000016</v>
      </c>
      <c r="I8" s="191">
        <v>3985.5030000000002</v>
      </c>
      <c r="J8" s="214">
        <f>(I8-H8)/H8</f>
        <v>0.21537732474473381</v>
      </c>
      <c r="K8" s="2"/>
      <c r="L8" s="35">
        <f t="shared" si="0"/>
        <v>6.2884606533862133</v>
      </c>
      <c r="M8" s="192">
        <f t="shared" si="0"/>
        <v>7.050194231776179</v>
      </c>
      <c r="N8" s="214">
        <f t="shared" si="1"/>
        <v>0.12113196223622502</v>
      </c>
    </row>
  </sheetData>
  <mergeCells count="7">
    <mergeCell ref="A3:C5"/>
    <mergeCell ref="D3:E3"/>
    <mergeCell ref="H3:I3"/>
    <mergeCell ref="L3:M3"/>
    <mergeCell ref="D4:E4"/>
    <mergeCell ref="H4:I4"/>
    <mergeCell ref="L4:M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F6:F8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J6:J8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L84"/>
  <sheetViews>
    <sheetView showGridLines="0" workbookViewId="0">
      <selection activeCell="G7" sqref="G7"/>
    </sheetView>
  </sheetViews>
  <sheetFormatPr defaultRowHeight="15" x14ac:dyDescent="0.25"/>
  <cols>
    <col min="1" max="1" width="26.7109375" customWidth="1"/>
    <col min="4" max="4" width="10.85546875" customWidth="1"/>
    <col min="5" max="5" width="2" customWidth="1"/>
    <col min="8" max="8" width="10.85546875" customWidth="1"/>
    <col min="9" max="9" width="2" customWidth="1"/>
    <col min="12" max="12" width="10.85546875" customWidth="1"/>
  </cols>
  <sheetData>
    <row r="1" spans="1:12" ht="15.75" x14ac:dyDescent="0.25">
      <c r="A1" s="6" t="s">
        <v>105</v>
      </c>
    </row>
    <row r="3" spans="1:12" ht="8.25" customHeight="1" thickBot="1" x14ac:dyDescent="0.3"/>
    <row r="4" spans="1:12" x14ac:dyDescent="0.25">
      <c r="A4" s="413" t="s">
        <v>3</v>
      </c>
      <c r="B4" s="409" t="s">
        <v>1</v>
      </c>
      <c r="C4" s="402"/>
      <c r="D4" s="176" t="s">
        <v>0</v>
      </c>
      <c r="F4" s="416" t="s">
        <v>19</v>
      </c>
      <c r="G4" s="417"/>
      <c r="H4" s="176" t="s">
        <v>0</v>
      </c>
      <c r="J4" s="401" t="s">
        <v>22</v>
      </c>
      <c r="K4" s="402"/>
      <c r="L4" s="176" t="s">
        <v>0</v>
      </c>
    </row>
    <row r="5" spans="1:12" x14ac:dyDescent="0.25">
      <c r="A5" s="414"/>
      <c r="B5" s="410" t="s">
        <v>149</v>
      </c>
      <c r="C5" s="404"/>
      <c r="D5" s="177" t="s">
        <v>122</v>
      </c>
      <c r="F5" s="399" t="str">
        <f>B5</f>
        <v>jan-mar</v>
      </c>
      <c r="G5" s="404"/>
      <c r="H5" s="177" t="str">
        <f>D5</f>
        <v>2021/2020</v>
      </c>
      <c r="J5" s="399" t="str">
        <f>B5</f>
        <v>jan-mar</v>
      </c>
      <c r="K5" s="400"/>
      <c r="L5" s="177" t="str">
        <f>H5</f>
        <v>2021/2020</v>
      </c>
    </row>
    <row r="6" spans="1:12" ht="19.5" customHeight="1" thickBot="1" x14ac:dyDescent="0.3">
      <c r="A6" s="415"/>
      <c r="B6" s="120">
        <f>'6'!E6</f>
        <v>2020</v>
      </c>
      <c r="C6" s="180">
        <f>'6'!F6</f>
        <v>2021</v>
      </c>
      <c r="D6" s="178" t="s">
        <v>1</v>
      </c>
      <c r="F6" s="31">
        <f>B6</f>
        <v>2020</v>
      </c>
      <c r="G6" s="180">
        <f>C6</f>
        <v>2021</v>
      </c>
      <c r="H6" s="315">
        <v>1000</v>
      </c>
      <c r="J6" s="31">
        <f>B6</f>
        <v>2020</v>
      </c>
      <c r="K6" s="180">
        <f>C6</f>
        <v>2021</v>
      </c>
      <c r="L6" s="178"/>
    </row>
    <row r="7" spans="1:12" ht="20.100000000000001" customHeight="1" x14ac:dyDescent="0.25">
      <c r="A7" s="14" t="s">
        <v>173</v>
      </c>
      <c r="B7" s="46">
        <v>59.9</v>
      </c>
      <c r="C7" s="193">
        <v>165.70000000000002</v>
      </c>
      <c r="D7" s="67">
        <f t="shared" ref="D7:D28" si="0">(C7-B7)/B7</f>
        <v>1.7662771285475796</v>
      </c>
      <c r="F7" s="46">
        <v>165.78899999999999</v>
      </c>
      <c r="G7" s="193">
        <v>811.98199999999997</v>
      </c>
      <c r="H7" s="67">
        <f t="shared" ref="H7:H28" si="1">(G7-F7)/F7</f>
        <v>3.8976831997297774</v>
      </c>
      <c r="J7" s="40">
        <f t="shared" ref="J7:J28" si="2">(F7/B7)*10</f>
        <v>27.677629382303838</v>
      </c>
      <c r="K7" s="198">
        <f t="shared" ref="K7:K28" si="3">(G7/C7)*10</f>
        <v>49.003138201569094</v>
      </c>
      <c r="L7" s="76">
        <f>(K7-J7)/J7</f>
        <v>0.77049622005922525</v>
      </c>
    </row>
    <row r="8" spans="1:12" ht="20.100000000000001" customHeight="1" x14ac:dyDescent="0.25">
      <c r="A8" s="14" t="s">
        <v>161</v>
      </c>
      <c r="B8" s="25">
        <v>353.63</v>
      </c>
      <c r="C8" s="186">
        <v>586.27</v>
      </c>
      <c r="D8" s="67">
        <f t="shared" si="0"/>
        <v>0.65786273788988492</v>
      </c>
      <c r="F8" s="25">
        <v>501.21300000000002</v>
      </c>
      <c r="G8" s="186">
        <v>694.06700000000001</v>
      </c>
      <c r="H8" s="67">
        <f t="shared" si="1"/>
        <v>0.38477453697330272</v>
      </c>
      <c r="J8" s="40">
        <f t="shared" si="2"/>
        <v>14.173373299776603</v>
      </c>
      <c r="K8" s="199">
        <f t="shared" si="3"/>
        <v>11.838692070206561</v>
      </c>
      <c r="L8" s="67">
        <f t="shared" ref="L8:L65" si="4">(K8-J8)/J8</f>
        <v>-0.16472304653168496</v>
      </c>
    </row>
    <row r="9" spans="1:12" ht="20.100000000000001" customHeight="1" x14ac:dyDescent="0.25">
      <c r="A9" s="14" t="s">
        <v>163</v>
      </c>
      <c r="B9" s="25">
        <v>799.31</v>
      </c>
      <c r="C9" s="186">
        <v>1149.6599999999999</v>
      </c>
      <c r="D9" s="67">
        <f t="shared" si="0"/>
        <v>0.43831554715942495</v>
      </c>
      <c r="F9" s="25">
        <v>373.11799999999999</v>
      </c>
      <c r="G9" s="186">
        <v>483.18700000000001</v>
      </c>
      <c r="H9" s="67">
        <f t="shared" si="1"/>
        <v>0.29499782910500166</v>
      </c>
      <c r="J9" s="40">
        <f t="shared" si="2"/>
        <v>4.6680011509927315</v>
      </c>
      <c r="K9" s="199">
        <f t="shared" si="3"/>
        <v>4.2028686742167256</v>
      </c>
      <c r="L9" s="67">
        <f t="shared" si="4"/>
        <v>-9.9642751089957932E-2</v>
      </c>
    </row>
    <row r="10" spans="1:12" ht="20.100000000000001" customHeight="1" x14ac:dyDescent="0.25">
      <c r="A10" s="14" t="s">
        <v>160</v>
      </c>
      <c r="B10" s="25">
        <v>1200.3699999999999</v>
      </c>
      <c r="C10" s="186">
        <v>1185.6799999999998</v>
      </c>
      <c r="D10" s="67">
        <f t="shared" si="0"/>
        <v>-1.2237893316227544E-2</v>
      </c>
      <c r="F10" s="25">
        <v>400.53899999999999</v>
      </c>
      <c r="G10" s="186">
        <v>402.32499999999999</v>
      </c>
      <c r="H10" s="67">
        <f t="shared" si="1"/>
        <v>4.4589915089417046E-3</v>
      </c>
      <c r="J10" s="40">
        <f t="shared" si="2"/>
        <v>3.3367961545190234</v>
      </c>
      <c r="K10" s="199">
        <f t="shared" si="3"/>
        <v>3.3932005262802782</v>
      </c>
      <c r="L10" s="67">
        <f t="shared" si="4"/>
        <v>1.6903751128119211E-2</v>
      </c>
    </row>
    <row r="11" spans="1:12" ht="20.100000000000001" customHeight="1" x14ac:dyDescent="0.25">
      <c r="A11" s="14" t="s">
        <v>164</v>
      </c>
      <c r="B11" s="25">
        <v>393.22</v>
      </c>
      <c r="C11" s="186">
        <v>438.79999999999995</v>
      </c>
      <c r="D11" s="67">
        <f t="shared" si="0"/>
        <v>0.11591475509892661</v>
      </c>
      <c r="F11" s="25">
        <v>272.95100000000002</v>
      </c>
      <c r="G11" s="186">
        <v>283.18899999999996</v>
      </c>
      <c r="H11" s="67">
        <f t="shared" si="1"/>
        <v>3.7508563808155829E-2</v>
      </c>
      <c r="J11" s="40">
        <f t="shared" si="2"/>
        <v>6.9414322770967907</v>
      </c>
      <c r="K11" s="199">
        <f t="shared" si="3"/>
        <v>6.4537146763901543</v>
      </c>
      <c r="L11" s="67">
        <f t="shared" si="4"/>
        <v>-7.0261810709564554E-2</v>
      </c>
    </row>
    <row r="12" spans="1:12" ht="20.100000000000001" customHeight="1" x14ac:dyDescent="0.25">
      <c r="A12" s="14" t="s">
        <v>166</v>
      </c>
      <c r="B12" s="25">
        <v>702.88</v>
      </c>
      <c r="C12" s="186">
        <v>458.82000000000005</v>
      </c>
      <c r="D12" s="67">
        <f t="shared" si="0"/>
        <v>-0.34722854541315723</v>
      </c>
      <c r="F12" s="25">
        <v>359.92099999999999</v>
      </c>
      <c r="G12" s="186">
        <v>262.70400000000001</v>
      </c>
      <c r="H12" s="67">
        <f t="shared" si="1"/>
        <v>-0.27010649559208821</v>
      </c>
      <c r="J12" s="40">
        <f t="shared" si="2"/>
        <v>5.1206607102208057</v>
      </c>
      <c r="K12" s="199">
        <f t="shared" si="3"/>
        <v>5.7256440434157181</v>
      </c>
      <c r="L12" s="67">
        <f t="shared" si="4"/>
        <v>0.11814556117482448</v>
      </c>
    </row>
    <row r="13" spans="1:12" ht="20.100000000000001" customHeight="1" x14ac:dyDescent="0.25">
      <c r="A13" s="14" t="s">
        <v>181</v>
      </c>
      <c r="B13" s="25">
        <v>559.13</v>
      </c>
      <c r="C13" s="186">
        <v>283.01</v>
      </c>
      <c r="D13" s="67">
        <f t="shared" si="0"/>
        <v>-0.49383864217623807</v>
      </c>
      <c r="F13" s="25">
        <v>408.81799999999998</v>
      </c>
      <c r="G13" s="186">
        <v>173.70499999999998</v>
      </c>
      <c r="H13" s="67">
        <f t="shared" si="1"/>
        <v>-0.5751043251520237</v>
      </c>
      <c r="J13" s="40">
        <f t="shared" si="2"/>
        <v>7.3116806467190099</v>
      </c>
      <c r="K13" s="199">
        <f t="shared" si="3"/>
        <v>6.1377689834281473</v>
      </c>
      <c r="L13" s="67">
        <f t="shared" si="4"/>
        <v>-0.16055291799671736</v>
      </c>
    </row>
    <row r="14" spans="1:12" ht="20.100000000000001" customHeight="1" x14ac:dyDescent="0.25">
      <c r="A14" s="14" t="s">
        <v>168</v>
      </c>
      <c r="B14" s="25">
        <v>259.39</v>
      </c>
      <c r="C14" s="186">
        <v>285.64000000000004</v>
      </c>
      <c r="D14" s="67">
        <f t="shared" si="0"/>
        <v>0.10119896680673911</v>
      </c>
      <c r="F14" s="25">
        <v>95.22</v>
      </c>
      <c r="G14" s="186">
        <v>101.574</v>
      </c>
      <c r="H14" s="67">
        <f t="shared" si="1"/>
        <v>6.6729678638941387E-2</v>
      </c>
      <c r="J14" s="40">
        <f t="shared" si="2"/>
        <v>3.6709202359381625</v>
      </c>
      <c r="K14" s="199">
        <f t="shared" si="3"/>
        <v>3.5560145637865839</v>
      </c>
      <c r="L14" s="67">
        <f t="shared" si="4"/>
        <v>-3.1301598718124331E-2</v>
      </c>
    </row>
    <row r="15" spans="1:12" ht="20.100000000000001" customHeight="1" x14ac:dyDescent="0.25">
      <c r="A15" s="14" t="s">
        <v>169</v>
      </c>
      <c r="B15" s="25">
        <v>220.13</v>
      </c>
      <c r="C15" s="186">
        <v>201.93</v>
      </c>
      <c r="D15" s="67">
        <f t="shared" si="0"/>
        <v>-8.2678417298868795E-2</v>
      </c>
      <c r="F15" s="25">
        <v>118.517</v>
      </c>
      <c r="G15" s="186">
        <v>100.99</v>
      </c>
      <c r="H15" s="67">
        <f t="shared" si="1"/>
        <v>-0.14788595728882778</v>
      </c>
      <c r="J15" s="40">
        <f t="shared" si="2"/>
        <v>5.3839549357198013</v>
      </c>
      <c r="K15" s="199">
        <f t="shared" si="3"/>
        <v>5.0012380527905709</v>
      </c>
      <c r="L15" s="67">
        <f t="shared" si="4"/>
        <v>-7.108471142469984E-2</v>
      </c>
    </row>
    <row r="16" spans="1:12" ht="20.100000000000001" customHeight="1" x14ac:dyDescent="0.25">
      <c r="A16" s="14" t="s">
        <v>174</v>
      </c>
      <c r="B16" s="25">
        <v>106.66000000000001</v>
      </c>
      <c r="C16" s="186">
        <v>84.96</v>
      </c>
      <c r="D16" s="67">
        <f t="shared" si="0"/>
        <v>-0.20345021563847754</v>
      </c>
      <c r="F16" s="25">
        <v>63.569999999999993</v>
      </c>
      <c r="G16" s="186">
        <v>76.081999999999994</v>
      </c>
      <c r="H16" s="67">
        <f t="shared" si="1"/>
        <v>0.19682240050338212</v>
      </c>
      <c r="J16" s="40">
        <f t="shared" si="2"/>
        <v>5.9600600037502325</v>
      </c>
      <c r="K16" s="199">
        <f t="shared" si="3"/>
        <v>8.9550376647834273</v>
      </c>
      <c r="L16" s="67">
        <f t="shared" si="4"/>
        <v>0.5025079712534225</v>
      </c>
    </row>
    <row r="17" spans="1:12" ht="20.100000000000001" customHeight="1" x14ac:dyDescent="0.25">
      <c r="A17" s="14" t="s">
        <v>200</v>
      </c>
      <c r="B17" s="25">
        <v>80.95</v>
      </c>
      <c r="C17" s="186">
        <v>131.29</v>
      </c>
      <c r="D17" s="67">
        <f t="shared" si="0"/>
        <v>0.62186534898085222</v>
      </c>
      <c r="F17" s="25">
        <v>53.274000000000001</v>
      </c>
      <c r="G17" s="186">
        <v>75.650000000000006</v>
      </c>
      <c r="H17" s="67">
        <f t="shared" si="1"/>
        <v>0.42001726921199845</v>
      </c>
      <c r="J17" s="40">
        <f t="shared" si="2"/>
        <v>6.5810994441012971</v>
      </c>
      <c r="K17" s="199">
        <f t="shared" si="3"/>
        <v>5.7620534694188441</v>
      </c>
      <c r="L17" s="67">
        <f t="shared" si="4"/>
        <v>-0.12445427722818743</v>
      </c>
    </row>
    <row r="18" spans="1:12" ht="20.100000000000001" customHeight="1" x14ac:dyDescent="0.25">
      <c r="A18" s="14" t="s">
        <v>178</v>
      </c>
      <c r="B18" s="25">
        <v>4.13</v>
      </c>
      <c r="C18" s="186">
        <v>88.02</v>
      </c>
      <c r="D18" s="67">
        <f t="shared" si="0"/>
        <v>20.312348668280872</v>
      </c>
      <c r="F18" s="25">
        <v>3.5510000000000002</v>
      </c>
      <c r="G18" s="186">
        <v>65.111000000000004</v>
      </c>
      <c r="H18" s="67">
        <f t="shared" si="1"/>
        <v>17.335961700929314</v>
      </c>
      <c r="J18" s="40">
        <f t="shared" si="2"/>
        <v>8.5980629539951572</v>
      </c>
      <c r="K18" s="199">
        <f t="shared" si="3"/>
        <v>7.3972960690752112</v>
      </c>
      <c r="L18" s="67">
        <f t="shared" ref="L18:L24" si="5">(K18-J18)/J18</f>
        <v>-0.13965551210136234</v>
      </c>
    </row>
    <row r="19" spans="1:12" ht="20.100000000000001" customHeight="1" x14ac:dyDescent="0.25">
      <c r="A19" s="14" t="s">
        <v>167</v>
      </c>
      <c r="B19" s="25">
        <v>68.38</v>
      </c>
      <c r="C19" s="186">
        <v>63.83</v>
      </c>
      <c r="D19" s="67">
        <f t="shared" si="0"/>
        <v>-6.6539923954372582E-2</v>
      </c>
      <c r="F19" s="25">
        <v>80.117999999999995</v>
      </c>
      <c r="G19" s="186">
        <v>43.066000000000003</v>
      </c>
      <c r="H19" s="67">
        <f t="shared" si="1"/>
        <v>-0.46246785990663763</v>
      </c>
      <c r="J19" s="40">
        <f t="shared" si="2"/>
        <v>11.716583796431706</v>
      </c>
      <c r="K19" s="199">
        <f t="shared" si="3"/>
        <v>6.7469841767194119</v>
      </c>
      <c r="L19" s="67">
        <f t="shared" si="5"/>
        <v>-0.42415090491016583</v>
      </c>
    </row>
    <row r="20" spans="1:12" ht="20.100000000000001" customHeight="1" x14ac:dyDescent="0.25">
      <c r="A20" s="14" t="s">
        <v>170</v>
      </c>
      <c r="B20" s="25">
        <v>44.41</v>
      </c>
      <c r="C20" s="186">
        <v>54.459999999999994</v>
      </c>
      <c r="D20" s="67">
        <f t="shared" si="0"/>
        <v>0.22630038279666737</v>
      </c>
      <c r="F20" s="25">
        <v>25.814999999999998</v>
      </c>
      <c r="G20" s="186">
        <v>42.395999999999994</v>
      </c>
      <c r="H20" s="67">
        <f t="shared" si="1"/>
        <v>0.64230098779779188</v>
      </c>
      <c r="J20" s="40">
        <f t="shared" si="2"/>
        <v>5.8128799819860388</v>
      </c>
      <c r="K20" s="199">
        <f t="shared" si="3"/>
        <v>7.7847961806830703</v>
      </c>
      <c r="L20" s="67">
        <f t="shared" si="5"/>
        <v>0.33923222306463363</v>
      </c>
    </row>
    <row r="21" spans="1:12" ht="20.100000000000001" customHeight="1" x14ac:dyDescent="0.25">
      <c r="A21" s="14" t="s">
        <v>165</v>
      </c>
      <c r="B21" s="25">
        <v>95.2</v>
      </c>
      <c r="C21" s="186">
        <v>79.81</v>
      </c>
      <c r="D21" s="67">
        <f t="shared" si="0"/>
        <v>-0.16165966386554623</v>
      </c>
      <c r="F21" s="25">
        <v>74.760999999999996</v>
      </c>
      <c r="G21" s="186">
        <v>37.644000000000005</v>
      </c>
      <c r="H21" s="67">
        <f t="shared" si="1"/>
        <v>-0.4964754350530356</v>
      </c>
      <c r="J21" s="40">
        <f t="shared" si="2"/>
        <v>7.8530462184873944</v>
      </c>
      <c r="K21" s="199">
        <f t="shared" si="3"/>
        <v>4.7167021676481653</v>
      </c>
      <c r="L21" s="67">
        <f t="shared" si="5"/>
        <v>-0.39937929353525853</v>
      </c>
    </row>
    <row r="22" spans="1:12" ht="20.100000000000001" customHeight="1" x14ac:dyDescent="0.25">
      <c r="A22" s="14" t="s">
        <v>162</v>
      </c>
      <c r="B22" s="25">
        <v>13.65</v>
      </c>
      <c r="C22" s="186">
        <v>49.89</v>
      </c>
      <c r="D22" s="67">
        <f t="shared" si="0"/>
        <v>2.6549450549450548</v>
      </c>
      <c r="F22" s="25">
        <v>4.8540000000000001</v>
      </c>
      <c r="G22" s="186">
        <v>37.299999999999997</v>
      </c>
      <c r="H22" s="67">
        <f t="shared" si="1"/>
        <v>6.6843840131850012</v>
      </c>
      <c r="J22" s="40">
        <f t="shared" si="2"/>
        <v>3.5560439560439558</v>
      </c>
      <c r="K22" s="199">
        <f t="shared" si="3"/>
        <v>7.4764481860092191</v>
      </c>
      <c r="L22" s="67">
        <f t="shared" si="5"/>
        <v>1.1024622525551266</v>
      </c>
    </row>
    <row r="23" spans="1:12" ht="20.100000000000001" customHeight="1" x14ac:dyDescent="0.25">
      <c r="A23" s="14" t="s">
        <v>187</v>
      </c>
      <c r="B23" s="25">
        <v>4.17</v>
      </c>
      <c r="C23" s="186">
        <v>73.98</v>
      </c>
      <c r="D23" s="67">
        <f t="shared" si="0"/>
        <v>16.741007194244606</v>
      </c>
      <c r="F23" s="25">
        <v>7.8739999999999997</v>
      </c>
      <c r="G23" s="186">
        <v>36.502000000000002</v>
      </c>
      <c r="H23" s="67">
        <f t="shared" si="1"/>
        <v>3.6357632715265438</v>
      </c>
      <c r="J23" s="40">
        <f t="shared" si="2"/>
        <v>18.882494004796161</v>
      </c>
      <c r="K23" s="199">
        <f t="shared" si="3"/>
        <v>4.934036226007029</v>
      </c>
      <c r="L23" s="67">
        <f t="shared" si="5"/>
        <v>-0.73869785290259948</v>
      </c>
    </row>
    <row r="24" spans="1:12" ht="20.100000000000001" customHeight="1" x14ac:dyDescent="0.25">
      <c r="A24" s="14" t="s">
        <v>176</v>
      </c>
      <c r="B24" s="25">
        <v>45.510000000000005</v>
      </c>
      <c r="C24" s="186">
        <v>40.799999999999997</v>
      </c>
      <c r="D24" s="67">
        <f t="shared" si="0"/>
        <v>-0.10349373764007927</v>
      </c>
      <c r="F24" s="25">
        <v>30.423999999999999</v>
      </c>
      <c r="G24" s="186">
        <v>28.620999999999999</v>
      </c>
      <c r="H24" s="67">
        <f t="shared" si="1"/>
        <v>-5.926242440178809E-2</v>
      </c>
      <c r="J24" s="40">
        <f t="shared" si="2"/>
        <v>6.6851241485387813</v>
      </c>
      <c r="K24" s="199">
        <f t="shared" si="3"/>
        <v>7.0149509803921575</v>
      </c>
      <c r="L24" s="67">
        <f t="shared" si="5"/>
        <v>4.9337428075358764E-2</v>
      </c>
    </row>
    <row r="25" spans="1:12" ht="20.100000000000001" customHeight="1" x14ac:dyDescent="0.25">
      <c r="A25" s="14" t="s">
        <v>202</v>
      </c>
      <c r="B25" s="25">
        <v>4.0999999999999996</v>
      </c>
      <c r="C25" s="186">
        <v>0.41</v>
      </c>
      <c r="D25" s="67">
        <f t="shared" si="0"/>
        <v>-0.89999999999999991</v>
      </c>
      <c r="F25" s="25">
        <v>23.022000000000002</v>
      </c>
      <c r="G25" s="186">
        <v>23.649000000000001</v>
      </c>
      <c r="H25" s="67">
        <f t="shared" si="1"/>
        <v>2.723481886890795E-2</v>
      </c>
      <c r="J25" s="40">
        <f t="shared" si="2"/>
        <v>56.151219512195134</v>
      </c>
      <c r="K25" s="199">
        <f t="shared" si="3"/>
        <v>576.80487804878055</v>
      </c>
      <c r="L25" s="67">
        <f t="shared" ref="L25:L28" si="6">(K25-J25)/J25</f>
        <v>9.2723481886890795</v>
      </c>
    </row>
    <row r="26" spans="1:12" ht="20.100000000000001" customHeight="1" x14ac:dyDescent="0.25">
      <c r="A26" s="14" t="s">
        <v>183</v>
      </c>
      <c r="B26" s="25">
        <v>6.9200000000000008</v>
      </c>
      <c r="C26" s="186">
        <v>26.449999999999996</v>
      </c>
      <c r="D26" s="67">
        <f t="shared" si="0"/>
        <v>2.8222543352601144</v>
      </c>
      <c r="F26" s="25">
        <v>8.7750000000000004</v>
      </c>
      <c r="G26" s="186">
        <v>22.728999999999999</v>
      </c>
      <c r="H26" s="67">
        <f t="shared" si="1"/>
        <v>1.59019943019943</v>
      </c>
      <c r="J26" s="40">
        <f t="shared" si="2"/>
        <v>12.680635838150287</v>
      </c>
      <c r="K26" s="199">
        <f t="shared" si="3"/>
        <v>8.5931947069943302</v>
      </c>
      <c r="L26" s="67">
        <f t="shared" si="6"/>
        <v>-0.32233723792135871</v>
      </c>
    </row>
    <row r="27" spans="1:12" ht="20.100000000000001" customHeight="1" x14ac:dyDescent="0.25">
      <c r="A27" s="14" t="s">
        <v>175</v>
      </c>
      <c r="B27" s="25">
        <v>10.35</v>
      </c>
      <c r="C27" s="186">
        <v>28.53</v>
      </c>
      <c r="D27" s="67">
        <f t="shared" si="0"/>
        <v>1.7565217391304349</v>
      </c>
      <c r="F27" s="25">
        <v>7.444</v>
      </c>
      <c r="G27" s="186">
        <v>22.472999999999999</v>
      </c>
      <c r="H27" s="67">
        <f t="shared" si="1"/>
        <v>2.0189414293390651</v>
      </c>
      <c r="J27" s="40">
        <f t="shared" si="2"/>
        <v>7.1922705314009665</v>
      </c>
      <c r="K27" s="199">
        <f t="shared" si="3"/>
        <v>7.8769716088328066</v>
      </c>
      <c r="L27" s="67">
        <f t="shared" si="6"/>
        <v>9.519957215770479E-2</v>
      </c>
    </row>
    <row r="28" spans="1:12" ht="20.100000000000001" customHeight="1" x14ac:dyDescent="0.25">
      <c r="A28" s="14" t="s">
        <v>179</v>
      </c>
      <c r="B28" s="25">
        <v>22.54</v>
      </c>
      <c r="C28" s="186">
        <v>18.14</v>
      </c>
      <c r="D28" s="67">
        <f t="shared" si="0"/>
        <v>-0.19520851818988461</v>
      </c>
      <c r="F28" s="25">
        <v>27.21</v>
      </c>
      <c r="G28" s="186">
        <v>19.528000000000002</v>
      </c>
      <c r="H28" s="67">
        <f t="shared" si="1"/>
        <v>-0.28232267548695328</v>
      </c>
      <c r="J28" s="40">
        <f t="shared" si="2"/>
        <v>12.071872227151733</v>
      </c>
      <c r="K28" s="199">
        <f t="shared" si="3"/>
        <v>10.765159867695701</v>
      </c>
      <c r="L28" s="67">
        <f t="shared" si="6"/>
        <v>-0.10824438288180432</v>
      </c>
    </row>
    <row r="29" spans="1:12" ht="20.100000000000001" customHeight="1" x14ac:dyDescent="0.25">
      <c r="A29" s="14" t="s">
        <v>184</v>
      </c>
      <c r="B29" s="25"/>
      <c r="C29" s="186">
        <v>18.38</v>
      </c>
      <c r="D29" s="67"/>
      <c r="F29" s="25"/>
      <c r="G29" s="186">
        <v>19.443999999999999</v>
      </c>
      <c r="H29" s="67"/>
      <c r="J29" s="40"/>
      <c r="K29" s="199">
        <f>(G29/C29)*10</f>
        <v>10.578890097932536</v>
      </c>
      <c r="L29" s="67"/>
    </row>
    <row r="30" spans="1:12" ht="20.100000000000001" customHeight="1" x14ac:dyDescent="0.25">
      <c r="A30" s="14" t="s">
        <v>172</v>
      </c>
      <c r="B30" s="25">
        <v>57.709999999999994</v>
      </c>
      <c r="C30" s="186">
        <v>26.58</v>
      </c>
      <c r="D30" s="67">
        <f>(C30-B30)/B30</f>
        <v>-0.53942124415179338</v>
      </c>
      <c r="F30" s="25">
        <v>52.427999999999997</v>
      </c>
      <c r="G30" s="186">
        <v>17.378</v>
      </c>
      <c r="H30" s="67">
        <f>(G30-F30)/F30</f>
        <v>-0.66853589684901193</v>
      </c>
      <c r="J30" s="40">
        <f>(F30/B30)*10</f>
        <v>9.0847340149020965</v>
      </c>
      <c r="K30" s="199">
        <f>(G30/C30)*10</f>
        <v>6.5379984951091057</v>
      </c>
      <c r="L30" s="67">
        <f t="shared" ref="L30:L31" si="7">(K30-J30)/J30</f>
        <v>-0.2803313245732309</v>
      </c>
    </row>
    <row r="31" spans="1:12" ht="20.100000000000001" customHeight="1" x14ac:dyDescent="0.25">
      <c r="A31" s="14" t="s">
        <v>196</v>
      </c>
      <c r="B31" s="25">
        <v>3.62</v>
      </c>
      <c r="C31" s="186">
        <v>12.11</v>
      </c>
      <c r="D31" s="67">
        <f>(C31-B31)/B31</f>
        <v>2.3453038674033144</v>
      </c>
      <c r="F31" s="25">
        <v>7.5439999999999996</v>
      </c>
      <c r="G31" s="186">
        <v>16.640999999999998</v>
      </c>
      <c r="H31" s="67">
        <f>(G31-F31)/F31</f>
        <v>1.2058589607635204</v>
      </c>
      <c r="J31" s="40">
        <f>(F31/B31)*10</f>
        <v>20.839779005524861</v>
      </c>
      <c r="K31" s="199">
        <f>(G31/C31)*10</f>
        <v>13.741535920726671</v>
      </c>
      <c r="L31" s="67">
        <f t="shared" si="7"/>
        <v>-0.34061028588241582</v>
      </c>
    </row>
    <row r="32" spans="1:12" ht="20.100000000000001" customHeight="1" thickBot="1" x14ac:dyDescent="0.3">
      <c r="A32" s="14" t="s">
        <v>17</v>
      </c>
      <c r="B32" s="25">
        <f>B33-SUM(B7:B31)</f>
        <v>98.420000000000073</v>
      </c>
      <c r="C32" s="186">
        <f>C33-SUM(C7:C31)</f>
        <v>99.890000000002146</v>
      </c>
      <c r="D32" s="67">
        <f>(C32-B32)/B32</f>
        <v>1.4935988620220204E-2</v>
      </c>
      <c r="F32" s="25">
        <f>F33-SUM(F7:F31)</f>
        <v>112.48100000000068</v>
      </c>
      <c r="G32" s="186">
        <f>G33-SUM(G7:G31)</f>
        <v>87.566000000000258</v>
      </c>
      <c r="H32" s="67">
        <f>(G32-F32)/F32</f>
        <v>-0.22150407624399027</v>
      </c>
      <c r="J32" s="40">
        <f>(F32/B32)*10</f>
        <v>11.428673033936253</v>
      </c>
      <c r="K32" s="199">
        <f>(G32/C32)*10</f>
        <v>8.7662428671537072</v>
      </c>
      <c r="L32" s="67">
        <f t="shared" si="4"/>
        <v>-0.23296056846466226</v>
      </c>
    </row>
    <row r="33" spans="1:12" ht="26.25" customHeight="1" thickBot="1" x14ac:dyDescent="0.3">
      <c r="A33" s="18" t="s">
        <v>18</v>
      </c>
      <c r="B33" s="23">
        <v>5214.6800000000012</v>
      </c>
      <c r="C33" s="191">
        <v>5653.0400000000027</v>
      </c>
      <c r="D33" s="72">
        <f>(C33-B33)/B33</f>
        <v>8.4062684575084451E-2</v>
      </c>
      <c r="E33" s="2"/>
      <c r="F33" s="23">
        <v>3279.2309999999998</v>
      </c>
      <c r="G33" s="191">
        <v>3985.5029999999997</v>
      </c>
      <c r="H33" s="72">
        <f>(G33-F33)/F33</f>
        <v>0.21537732474473437</v>
      </c>
      <c r="J33" s="35">
        <f>(F33/B33)*10</f>
        <v>6.288460653386208</v>
      </c>
      <c r="K33" s="192">
        <f>(G33/C33)*10</f>
        <v>7.0501942317761737</v>
      </c>
      <c r="L33" s="72">
        <f t="shared" si="4"/>
        <v>0.12113196223622512</v>
      </c>
    </row>
    <row r="35" spans="1:12" ht="15.75" thickBot="1" x14ac:dyDescent="0.3"/>
    <row r="36" spans="1:12" x14ac:dyDescent="0.25">
      <c r="A36" s="413" t="s">
        <v>2</v>
      </c>
      <c r="B36" s="409" t="s">
        <v>1</v>
      </c>
      <c r="C36" s="402"/>
      <c r="D36" s="176" t="s">
        <v>0</v>
      </c>
      <c r="F36" s="416" t="s">
        <v>19</v>
      </c>
      <c r="G36" s="417"/>
      <c r="H36" s="176" t="s">
        <v>0</v>
      </c>
      <c r="J36" s="401" t="s">
        <v>22</v>
      </c>
      <c r="K36" s="402"/>
      <c r="L36" s="176" t="s">
        <v>0</v>
      </c>
    </row>
    <row r="37" spans="1:12" x14ac:dyDescent="0.25">
      <c r="A37" s="414"/>
      <c r="B37" s="410" t="str">
        <f>B5</f>
        <v>jan-mar</v>
      </c>
      <c r="C37" s="404"/>
      <c r="D37" s="177" t="str">
        <f>D5</f>
        <v>2021/2020</v>
      </c>
      <c r="F37" s="399" t="str">
        <f>B5</f>
        <v>jan-mar</v>
      </c>
      <c r="G37" s="404"/>
      <c r="H37" s="177" t="str">
        <f>H5</f>
        <v>2021/2020</v>
      </c>
      <c r="J37" s="399" t="str">
        <f>B5</f>
        <v>jan-mar</v>
      </c>
      <c r="K37" s="400"/>
      <c r="L37" s="177" t="str">
        <f>L5</f>
        <v>2021/2020</v>
      </c>
    </row>
    <row r="38" spans="1:12" ht="19.5" customHeight="1" thickBot="1" x14ac:dyDescent="0.3">
      <c r="A38" s="415"/>
      <c r="B38" s="120">
        <f>B6</f>
        <v>2020</v>
      </c>
      <c r="C38" s="180">
        <f>C6</f>
        <v>2021</v>
      </c>
      <c r="D38" s="178" t="s">
        <v>1</v>
      </c>
      <c r="F38" s="31">
        <f>B6</f>
        <v>2020</v>
      </c>
      <c r="G38" s="180">
        <f>C6</f>
        <v>2021</v>
      </c>
      <c r="H38" s="315">
        <v>1000</v>
      </c>
      <c r="J38" s="31">
        <f>B6</f>
        <v>2020</v>
      </c>
      <c r="K38" s="180">
        <f>C6</f>
        <v>2021</v>
      </c>
      <c r="L38" s="178"/>
    </row>
    <row r="39" spans="1:12" ht="20.100000000000001" customHeight="1" x14ac:dyDescent="0.25">
      <c r="A39" s="45" t="s">
        <v>163</v>
      </c>
      <c r="B39" s="46">
        <v>799.31</v>
      </c>
      <c r="C39" s="193">
        <v>1149.6599999999999</v>
      </c>
      <c r="D39" s="67">
        <f t="shared" ref="D39:D48" si="8">(C39-B39)/B39</f>
        <v>0.43831554715942495</v>
      </c>
      <c r="F39" s="46">
        <v>373.11799999999999</v>
      </c>
      <c r="G39" s="193">
        <v>483.18700000000001</v>
      </c>
      <c r="H39" s="67">
        <f t="shared" ref="H39:H48" si="9">(G39-F39)/F39</f>
        <v>0.29499782910500166</v>
      </c>
      <c r="J39" s="40">
        <f t="shared" ref="J39:J48" si="10">(F39/B39)*10</f>
        <v>4.6680011509927315</v>
      </c>
      <c r="K39" s="198">
        <f t="shared" ref="K39:K48" si="11">(G39/C39)*10</f>
        <v>4.2028686742167256</v>
      </c>
      <c r="L39" s="76">
        <f t="shared" si="4"/>
        <v>-9.9642751089957932E-2</v>
      </c>
    </row>
    <row r="40" spans="1:12" ht="20.100000000000001" customHeight="1" x14ac:dyDescent="0.25">
      <c r="A40" s="45" t="s">
        <v>160</v>
      </c>
      <c r="B40" s="25">
        <v>1200.3699999999999</v>
      </c>
      <c r="C40" s="186">
        <v>1185.6799999999998</v>
      </c>
      <c r="D40" s="67">
        <f t="shared" si="8"/>
        <v>-1.2237893316227544E-2</v>
      </c>
      <c r="F40" s="25">
        <v>400.53899999999999</v>
      </c>
      <c r="G40" s="186">
        <v>402.32499999999999</v>
      </c>
      <c r="H40" s="67">
        <f t="shared" si="9"/>
        <v>4.4589915089417046E-3</v>
      </c>
      <c r="J40" s="40">
        <f t="shared" si="10"/>
        <v>3.3367961545190234</v>
      </c>
      <c r="K40" s="199">
        <f t="shared" si="11"/>
        <v>3.3932005262802782</v>
      </c>
      <c r="L40" s="67">
        <f t="shared" si="4"/>
        <v>1.6903751128119211E-2</v>
      </c>
    </row>
    <row r="41" spans="1:12" ht="20.100000000000001" customHeight="1" x14ac:dyDescent="0.25">
      <c r="A41" s="45" t="s">
        <v>166</v>
      </c>
      <c r="B41" s="25">
        <v>702.88</v>
      </c>
      <c r="C41" s="186">
        <v>458.82000000000005</v>
      </c>
      <c r="D41" s="67">
        <f t="shared" si="8"/>
        <v>-0.34722854541315723</v>
      </c>
      <c r="F41" s="25">
        <v>359.92099999999999</v>
      </c>
      <c r="G41" s="186">
        <v>262.70400000000001</v>
      </c>
      <c r="H41" s="67">
        <f t="shared" si="9"/>
        <v>-0.27010649559208821</v>
      </c>
      <c r="J41" s="40">
        <f t="shared" si="10"/>
        <v>5.1206607102208057</v>
      </c>
      <c r="K41" s="199">
        <f t="shared" si="11"/>
        <v>5.7256440434157181</v>
      </c>
      <c r="L41" s="67">
        <f t="shared" si="4"/>
        <v>0.11814556117482448</v>
      </c>
    </row>
    <row r="42" spans="1:12" ht="20.100000000000001" customHeight="1" x14ac:dyDescent="0.25">
      <c r="A42" s="45" t="s">
        <v>169</v>
      </c>
      <c r="B42" s="25">
        <v>220.13</v>
      </c>
      <c r="C42" s="186">
        <v>201.93</v>
      </c>
      <c r="D42" s="67">
        <f t="shared" si="8"/>
        <v>-8.2678417298868795E-2</v>
      </c>
      <c r="F42" s="25">
        <v>118.517</v>
      </c>
      <c r="G42" s="186">
        <v>100.99</v>
      </c>
      <c r="H42" s="67">
        <f t="shared" si="9"/>
        <v>-0.14788595728882778</v>
      </c>
      <c r="J42" s="40">
        <f t="shared" si="10"/>
        <v>5.3839549357198013</v>
      </c>
      <c r="K42" s="199">
        <f t="shared" si="11"/>
        <v>5.0012380527905709</v>
      </c>
      <c r="L42" s="67">
        <f t="shared" si="4"/>
        <v>-7.108471142469984E-2</v>
      </c>
    </row>
    <row r="43" spans="1:12" ht="20.100000000000001" customHeight="1" x14ac:dyDescent="0.25">
      <c r="A43" s="45" t="s">
        <v>174</v>
      </c>
      <c r="B43" s="25">
        <v>106.66000000000001</v>
      </c>
      <c r="C43" s="186">
        <v>84.96</v>
      </c>
      <c r="D43" s="67">
        <f t="shared" si="8"/>
        <v>-0.20345021563847754</v>
      </c>
      <c r="F43" s="25">
        <v>63.569999999999993</v>
      </c>
      <c r="G43" s="186">
        <v>76.081999999999994</v>
      </c>
      <c r="H43" s="67">
        <f t="shared" si="9"/>
        <v>0.19682240050338212</v>
      </c>
      <c r="J43" s="40">
        <f t="shared" si="10"/>
        <v>5.9600600037502325</v>
      </c>
      <c r="K43" s="199">
        <f t="shared" si="11"/>
        <v>8.9550376647834273</v>
      </c>
      <c r="L43" s="67">
        <f t="shared" si="4"/>
        <v>0.5025079712534225</v>
      </c>
    </row>
    <row r="44" spans="1:12" ht="20.100000000000001" customHeight="1" x14ac:dyDescent="0.25">
      <c r="A44" s="45" t="s">
        <v>170</v>
      </c>
      <c r="B44" s="25">
        <v>44.41</v>
      </c>
      <c r="C44" s="186">
        <v>54.459999999999994</v>
      </c>
      <c r="D44" s="67">
        <f t="shared" si="8"/>
        <v>0.22630038279666737</v>
      </c>
      <c r="F44" s="25">
        <v>25.814999999999998</v>
      </c>
      <c r="G44" s="186">
        <v>42.395999999999994</v>
      </c>
      <c r="H44" s="67">
        <f t="shared" si="9"/>
        <v>0.64230098779779188</v>
      </c>
      <c r="J44" s="40">
        <f t="shared" si="10"/>
        <v>5.8128799819860388</v>
      </c>
      <c r="K44" s="199">
        <f t="shared" si="11"/>
        <v>7.7847961806830703</v>
      </c>
      <c r="L44" s="67">
        <f t="shared" si="4"/>
        <v>0.33923222306463363</v>
      </c>
    </row>
    <row r="45" spans="1:12" ht="20.100000000000001" customHeight="1" x14ac:dyDescent="0.25">
      <c r="A45" s="45" t="s">
        <v>165</v>
      </c>
      <c r="B45" s="25">
        <v>95.2</v>
      </c>
      <c r="C45" s="186">
        <v>79.81</v>
      </c>
      <c r="D45" s="67">
        <f t="shared" si="8"/>
        <v>-0.16165966386554623</v>
      </c>
      <c r="F45" s="25">
        <v>74.760999999999996</v>
      </c>
      <c r="G45" s="186">
        <v>37.644000000000005</v>
      </c>
      <c r="H45" s="67">
        <f t="shared" si="9"/>
        <v>-0.4964754350530356</v>
      </c>
      <c r="J45" s="40">
        <f t="shared" si="10"/>
        <v>7.8530462184873944</v>
      </c>
      <c r="K45" s="199">
        <f t="shared" si="11"/>
        <v>4.7167021676481653</v>
      </c>
      <c r="L45" s="67">
        <f t="shared" si="4"/>
        <v>-0.39937929353525853</v>
      </c>
    </row>
    <row r="46" spans="1:12" ht="20.100000000000001" customHeight="1" x14ac:dyDescent="0.25">
      <c r="A46" s="45" t="s">
        <v>187</v>
      </c>
      <c r="B46" s="25">
        <v>4.17</v>
      </c>
      <c r="C46" s="186">
        <v>73.98</v>
      </c>
      <c r="D46" s="67">
        <f t="shared" si="8"/>
        <v>16.741007194244606</v>
      </c>
      <c r="F46" s="25">
        <v>7.8739999999999997</v>
      </c>
      <c r="G46" s="186">
        <v>36.502000000000002</v>
      </c>
      <c r="H46" s="67">
        <f t="shared" si="9"/>
        <v>3.6357632715265438</v>
      </c>
      <c r="J46" s="40">
        <f t="shared" si="10"/>
        <v>18.882494004796161</v>
      </c>
      <c r="K46" s="199">
        <f t="shared" si="11"/>
        <v>4.934036226007029</v>
      </c>
      <c r="L46" s="67">
        <f t="shared" si="4"/>
        <v>-0.73869785290259948</v>
      </c>
    </row>
    <row r="47" spans="1:12" ht="20.100000000000001" customHeight="1" x14ac:dyDescent="0.25">
      <c r="A47" s="45" t="s">
        <v>175</v>
      </c>
      <c r="B47" s="25">
        <v>10.35</v>
      </c>
      <c r="C47" s="186">
        <v>28.53</v>
      </c>
      <c r="D47" s="67">
        <f t="shared" si="8"/>
        <v>1.7565217391304349</v>
      </c>
      <c r="F47" s="25">
        <v>7.444</v>
      </c>
      <c r="G47" s="186">
        <v>22.472999999999999</v>
      </c>
      <c r="H47" s="67">
        <f t="shared" si="9"/>
        <v>2.0189414293390651</v>
      </c>
      <c r="J47" s="40">
        <f t="shared" si="10"/>
        <v>7.1922705314009665</v>
      </c>
      <c r="K47" s="199">
        <f t="shared" si="11"/>
        <v>7.8769716088328066</v>
      </c>
      <c r="L47" s="67">
        <f t="shared" si="4"/>
        <v>9.519957215770479E-2</v>
      </c>
    </row>
    <row r="48" spans="1:12" ht="20.100000000000001" customHeight="1" x14ac:dyDescent="0.25">
      <c r="A48" s="45" t="s">
        <v>179</v>
      </c>
      <c r="B48" s="25">
        <v>22.54</v>
      </c>
      <c r="C48" s="186">
        <v>18.14</v>
      </c>
      <c r="D48" s="67">
        <f t="shared" si="8"/>
        <v>-0.19520851818988461</v>
      </c>
      <c r="F48" s="25">
        <v>27.21</v>
      </c>
      <c r="G48" s="186">
        <v>19.528000000000002</v>
      </c>
      <c r="H48" s="67">
        <f t="shared" si="9"/>
        <v>-0.28232267548695328</v>
      </c>
      <c r="J48" s="40">
        <f t="shared" si="10"/>
        <v>12.071872227151733</v>
      </c>
      <c r="K48" s="199">
        <f t="shared" si="11"/>
        <v>10.765159867695701</v>
      </c>
      <c r="L48" s="67">
        <f t="shared" si="4"/>
        <v>-0.10824438288180432</v>
      </c>
    </row>
    <row r="49" spans="1:12" ht="20.100000000000001" customHeight="1" x14ac:dyDescent="0.25">
      <c r="A49" s="45" t="s">
        <v>184</v>
      </c>
      <c r="B49" s="25"/>
      <c r="C49" s="186">
        <v>18.38</v>
      </c>
      <c r="D49" s="67"/>
      <c r="F49" s="25"/>
      <c r="G49" s="186">
        <v>19.443999999999999</v>
      </c>
      <c r="H49" s="67"/>
      <c r="J49" s="40"/>
      <c r="K49" s="199">
        <f t="shared" ref="K49:K57" si="12">(G49/C49)*10</f>
        <v>10.578890097932536</v>
      </c>
      <c r="L49" s="67"/>
    </row>
    <row r="50" spans="1:12" ht="20.100000000000001" customHeight="1" x14ac:dyDescent="0.25">
      <c r="A50" s="45" t="s">
        <v>172</v>
      </c>
      <c r="B50" s="25">
        <v>57.709999999999994</v>
      </c>
      <c r="C50" s="186">
        <v>26.58</v>
      </c>
      <c r="D50" s="67">
        <f>(C50-B50)/B50</f>
        <v>-0.53942124415179338</v>
      </c>
      <c r="F50" s="25">
        <v>52.427999999999997</v>
      </c>
      <c r="G50" s="186">
        <v>17.378</v>
      </c>
      <c r="H50" s="67">
        <f>(G50-F50)/F50</f>
        <v>-0.66853589684901193</v>
      </c>
      <c r="J50" s="40">
        <f>(F50/B50)*10</f>
        <v>9.0847340149020965</v>
      </c>
      <c r="K50" s="199">
        <f t="shared" si="12"/>
        <v>6.5379984951091057</v>
      </c>
      <c r="L50" s="67">
        <f t="shared" ref="L50:L56" si="13">(K50-J50)/J50</f>
        <v>-0.2803313245732309</v>
      </c>
    </row>
    <row r="51" spans="1:12" ht="20.100000000000001" customHeight="1" x14ac:dyDescent="0.25">
      <c r="A51" s="45" t="s">
        <v>177</v>
      </c>
      <c r="B51" s="25">
        <v>12.43</v>
      </c>
      <c r="C51" s="186">
        <v>18.16</v>
      </c>
      <c r="D51" s="67">
        <f>(C51-B51)/B51</f>
        <v>0.46098149637972652</v>
      </c>
      <c r="F51" s="25">
        <v>9.7850000000000001</v>
      </c>
      <c r="G51" s="186">
        <v>13.917999999999999</v>
      </c>
      <c r="H51" s="67">
        <f>(G51-F51)/F51</f>
        <v>0.42238119570771582</v>
      </c>
      <c r="J51" s="40">
        <f>(F51/B51)*10</f>
        <v>7.872083668543846</v>
      </c>
      <c r="K51" s="199">
        <f t="shared" si="12"/>
        <v>7.6640969162995587</v>
      </c>
      <c r="L51" s="67">
        <f t="shared" ref="L51:L53" si="14">(K51-J51)/J51</f>
        <v>-2.6420800515038232E-2</v>
      </c>
    </row>
    <row r="52" spans="1:12" ht="20.100000000000001" customHeight="1" x14ac:dyDescent="0.25">
      <c r="A52" s="45" t="s">
        <v>188</v>
      </c>
      <c r="B52" s="25">
        <v>6.21</v>
      </c>
      <c r="C52" s="186">
        <v>15.85</v>
      </c>
      <c r="D52" s="67">
        <f>(C52-B52)/B52</f>
        <v>1.5523349436392915</v>
      </c>
      <c r="F52" s="25">
        <v>4.3120000000000003</v>
      </c>
      <c r="G52" s="186">
        <v>12.26</v>
      </c>
      <c r="H52" s="67">
        <f>(G52-F52)/F52</f>
        <v>1.8432282003710574</v>
      </c>
      <c r="J52" s="40">
        <f>(F52/B52)*10</f>
        <v>6.9436392914653791</v>
      </c>
      <c r="K52" s="199">
        <f t="shared" si="12"/>
        <v>7.7350157728706623</v>
      </c>
      <c r="L52" s="67">
        <f t="shared" si="14"/>
        <v>0.11397142740090002</v>
      </c>
    </row>
    <row r="53" spans="1:12" ht="20.100000000000001" customHeight="1" x14ac:dyDescent="0.25">
      <c r="A53" s="45" t="s">
        <v>191</v>
      </c>
      <c r="B53" s="25">
        <v>8.23</v>
      </c>
      <c r="C53" s="186">
        <v>10.44</v>
      </c>
      <c r="D53" s="67">
        <f>(C53-B53)/B53</f>
        <v>0.26852976913730242</v>
      </c>
      <c r="F53" s="25">
        <v>5.3639999999999999</v>
      </c>
      <c r="G53" s="186">
        <v>5.4989999999999997</v>
      </c>
      <c r="H53" s="67">
        <f>(G53-F53)/F53</f>
        <v>2.5167785234899289E-2</v>
      </c>
      <c r="J53" s="40">
        <f>(F53/B53)*10</f>
        <v>6.5176184690157957</v>
      </c>
      <c r="K53" s="199">
        <f t="shared" si="12"/>
        <v>5.2672413793103443</v>
      </c>
      <c r="L53" s="67">
        <f t="shared" si="14"/>
        <v>-0.19184570186942329</v>
      </c>
    </row>
    <row r="54" spans="1:12" ht="20.100000000000001" customHeight="1" x14ac:dyDescent="0.25">
      <c r="A54" s="45" t="s">
        <v>217</v>
      </c>
      <c r="B54" s="25"/>
      <c r="C54" s="186">
        <v>2.1</v>
      </c>
      <c r="D54" s="67"/>
      <c r="F54" s="25"/>
      <c r="G54" s="186">
        <v>2.915</v>
      </c>
      <c r="H54" s="67"/>
      <c r="J54" s="40"/>
      <c r="K54" s="199">
        <f t="shared" si="12"/>
        <v>13.88095238095238</v>
      </c>
      <c r="L54" s="67"/>
    </row>
    <row r="55" spans="1:12" ht="20.100000000000001" customHeight="1" x14ac:dyDescent="0.25">
      <c r="A55" s="45" t="s">
        <v>185</v>
      </c>
      <c r="B55" s="25">
        <v>20.990000000000002</v>
      </c>
      <c r="C55" s="186">
        <v>3.66</v>
      </c>
      <c r="D55" s="67">
        <f>(C55-B55)/B55</f>
        <v>-0.82563125297760842</v>
      </c>
      <c r="F55" s="25">
        <v>15.975</v>
      </c>
      <c r="G55" s="186">
        <v>1.8</v>
      </c>
      <c r="H55" s="67">
        <f>(G55-F55)/F55</f>
        <v>-0.88732394366197176</v>
      </c>
      <c r="J55" s="40">
        <f>(F55/B55)*10</f>
        <v>7.610767031919961</v>
      </c>
      <c r="K55" s="199">
        <f t="shared" si="12"/>
        <v>4.918032786885246</v>
      </c>
      <c r="L55" s="67">
        <f t="shared" si="13"/>
        <v>-0.35380589548218261</v>
      </c>
    </row>
    <row r="56" spans="1:12" ht="20.100000000000001" customHeight="1" thickBot="1" x14ac:dyDescent="0.3">
      <c r="A56" s="14" t="s">
        <v>17</v>
      </c>
      <c r="B56" s="25">
        <f>B57-SUM(B39:B55)</f>
        <v>8.5499999999997272</v>
      </c>
      <c r="C56" s="186">
        <f>C57-SUM(C39:C55)</f>
        <v>3.330000000000382</v>
      </c>
      <c r="D56" s="67">
        <f>(C56-B56)/B56</f>
        <v>-0.61052631578941663</v>
      </c>
      <c r="F56" s="25">
        <f>F57-SUM(F39:F55)</f>
        <v>9.6310000000003129</v>
      </c>
      <c r="G56" s="186">
        <f>G57-SUM(G39:G55)</f>
        <v>2.7630000000001473</v>
      </c>
      <c r="H56" s="67">
        <f>(G56-F56)/F56</f>
        <v>-0.71311390302148714</v>
      </c>
      <c r="J56" s="40">
        <f>(F56/B56)*10</f>
        <v>11.264327485380843</v>
      </c>
      <c r="K56" s="199">
        <f t="shared" si="12"/>
        <v>8.2972972972967884</v>
      </c>
      <c r="L56" s="67">
        <f t="shared" si="13"/>
        <v>-0.26340056181203436</v>
      </c>
    </row>
    <row r="57" spans="1:12" ht="26.25" customHeight="1" thickBot="1" x14ac:dyDescent="0.3">
      <c r="A57" s="18" t="s">
        <v>18</v>
      </c>
      <c r="B57" s="47">
        <v>3320.139999999999</v>
      </c>
      <c r="C57" s="197">
        <v>3434.47</v>
      </c>
      <c r="D57" s="72">
        <f>(C57-B57)/B57</f>
        <v>3.4435294897203393E-2</v>
      </c>
      <c r="E57" s="2"/>
      <c r="F57" s="47">
        <v>1556.2640000000004</v>
      </c>
      <c r="G57" s="197">
        <v>1559.8079999999998</v>
      </c>
      <c r="H57" s="72">
        <f>(G57-F57)/F57</f>
        <v>2.2772485902131088E-3</v>
      </c>
      <c r="I57" s="2"/>
      <c r="J57" s="35">
        <f>(F57/B57)*10</f>
        <v>4.6873445095688755</v>
      </c>
      <c r="K57" s="192">
        <f t="shared" si="12"/>
        <v>4.54162651005832</v>
      </c>
      <c r="L57" s="72">
        <f t="shared" si="4"/>
        <v>-3.1087537776044144E-2</v>
      </c>
    </row>
    <row r="59" spans="1:12" ht="15.75" thickBot="1" x14ac:dyDescent="0.3"/>
    <row r="60" spans="1:12" x14ac:dyDescent="0.25">
      <c r="A60" s="413" t="s">
        <v>15</v>
      </c>
      <c r="B60" s="409" t="s">
        <v>1</v>
      </c>
      <c r="C60" s="402"/>
      <c r="D60" s="176" t="s">
        <v>0</v>
      </c>
      <c r="F60" s="416" t="s">
        <v>19</v>
      </c>
      <c r="G60" s="417"/>
      <c r="H60" s="176" t="s">
        <v>0</v>
      </c>
      <c r="J60" s="401" t="s">
        <v>22</v>
      </c>
      <c r="K60" s="402"/>
      <c r="L60" s="176" t="s">
        <v>0</v>
      </c>
    </row>
    <row r="61" spans="1:12" x14ac:dyDescent="0.25">
      <c r="A61" s="414"/>
      <c r="B61" s="410" t="str">
        <f>B5</f>
        <v>jan-mar</v>
      </c>
      <c r="C61" s="404"/>
      <c r="D61" s="177" t="str">
        <f>D37</f>
        <v>2021/2020</v>
      </c>
      <c r="F61" s="399" t="str">
        <f>B5</f>
        <v>jan-mar</v>
      </c>
      <c r="G61" s="404"/>
      <c r="H61" s="177" t="str">
        <f>H37</f>
        <v>2021/2020</v>
      </c>
      <c r="J61" s="399" t="str">
        <f>B5</f>
        <v>jan-mar</v>
      </c>
      <c r="K61" s="400"/>
      <c r="L61" s="177" t="str">
        <f>L37</f>
        <v>2021/2020</v>
      </c>
    </row>
    <row r="62" spans="1:12" ht="19.5" customHeight="1" thickBot="1" x14ac:dyDescent="0.3">
      <c r="A62" s="415"/>
      <c r="B62" s="120">
        <f>B6</f>
        <v>2020</v>
      </c>
      <c r="C62" s="180">
        <f>C6</f>
        <v>2021</v>
      </c>
      <c r="D62" s="178" t="s">
        <v>1</v>
      </c>
      <c r="F62" s="31">
        <f>B6</f>
        <v>2020</v>
      </c>
      <c r="G62" s="180">
        <f>C6</f>
        <v>2021</v>
      </c>
      <c r="H62" s="315">
        <v>1000</v>
      </c>
      <c r="J62" s="31">
        <f>B6</f>
        <v>2020</v>
      </c>
      <c r="K62" s="180">
        <f>C6</f>
        <v>2021</v>
      </c>
      <c r="L62" s="178" t="s">
        <v>23</v>
      </c>
    </row>
    <row r="63" spans="1:12" ht="20.100000000000001" customHeight="1" x14ac:dyDescent="0.25">
      <c r="A63" s="45" t="s">
        <v>173</v>
      </c>
      <c r="B63" s="46">
        <v>59.9</v>
      </c>
      <c r="C63" s="193">
        <v>165.70000000000002</v>
      </c>
      <c r="D63" s="76">
        <f t="shared" ref="D63:D76" si="15">(C63-B63)/B63</f>
        <v>1.7662771285475796</v>
      </c>
      <c r="F63" s="25">
        <v>165.78899999999999</v>
      </c>
      <c r="G63" s="193">
        <v>811.98199999999997</v>
      </c>
      <c r="H63" s="76">
        <f t="shared" ref="H63:H76" si="16">(G63-F63)/F63</f>
        <v>3.8976831997297774</v>
      </c>
      <c r="J63" s="49">
        <f t="shared" ref="J63:J76" si="17">(F63/B63)*10</f>
        <v>27.677629382303838</v>
      </c>
      <c r="K63" s="195">
        <f t="shared" ref="K63:K76" si="18">(G63/C63)*10</f>
        <v>49.003138201569094</v>
      </c>
      <c r="L63" s="76">
        <f t="shared" si="4"/>
        <v>0.77049622005922525</v>
      </c>
    </row>
    <row r="64" spans="1:12" ht="20.100000000000001" customHeight="1" x14ac:dyDescent="0.25">
      <c r="A64" s="45" t="s">
        <v>161</v>
      </c>
      <c r="B64" s="25">
        <v>353.63</v>
      </c>
      <c r="C64" s="186">
        <v>586.27</v>
      </c>
      <c r="D64" s="67">
        <f t="shared" si="15"/>
        <v>0.65786273788988492</v>
      </c>
      <c r="F64" s="25">
        <v>501.21300000000002</v>
      </c>
      <c r="G64" s="186">
        <v>694.06700000000001</v>
      </c>
      <c r="H64" s="67">
        <f t="shared" si="16"/>
        <v>0.38477453697330272</v>
      </c>
      <c r="J64" s="48">
        <f t="shared" si="17"/>
        <v>14.173373299776603</v>
      </c>
      <c r="K64" s="189">
        <f t="shared" si="18"/>
        <v>11.838692070206561</v>
      </c>
      <c r="L64" s="67">
        <f t="shared" si="4"/>
        <v>-0.16472304653168496</v>
      </c>
    </row>
    <row r="65" spans="1:12" ht="20.100000000000001" customHeight="1" x14ac:dyDescent="0.25">
      <c r="A65" s="45" t="s">
        <v>164</v>
      </c>
      <c r="B65" s="25">
        <v>393.22</v>
      </c>
      <c r="C65" s="186">
        <v>438.79999999999995</v>
      </c>
      <c r="D65" s="67">
        <f t="shared" si="15"/>
        <v>0.11591475509892661</v>
      </c>
      <c r="F65" s="25">
        <v>272.95100000000002</v>
      </c>
      <c r="G65" s="186">
        <v>283.18899999999996</v>
      </c>
      <c r="H65" s="67">
        <f t="shared" si="16"/>
        <v>3.7508563808155829E-2</v>
      </c>
      <c r="J65" s="48">
        <f t="shared" si="17"/>
        <v>6.9414322770967907</v>
      </c>
      <c r="K65" s="189">
        <f t="shared" si="18"/>
        <v>6.4537146763901543</v>
      </c>
      <c r="L65" s="67">
        <f t="shared" si="4"/>
        <v>-7.0261810709564554E-2</v>
      </c>
    </row>
    <row r="66" spans="1:12" ht="20.100000000000001" customHeight="1" x14ac:dyDescent="0.25">
      <c r="A66" s="45" t="s">
        <v>181</v>
      </c>
      <c r="B66" s="25">
        <v>559.13</v>
      </c>
      <c r="C66" s="186">
        <v>283.01</v>
      </c>
      <c r="D66" s="67">
        <f t="shared" si="15"/>
        <v>-0.49383864217623807</v>
      </c>
      <c r="F66" s="25">
        <v>408.81799999999998</v>
      </c>
      <c r="G66" s="186">
        <v>173.70499999999998</v>
      </c>
      <c r="H66" s="67">
        <f t="shared" si="16"/>
        <v>-0.5751043251520237</v>
      </c>
      <c r="J66" s="48">
        <f t="shared" si="17"/>
        <v>7.3116806467190099</v>
      </c>
      <c r="K66" s="189">
        <f t="shared" si="18"/>
        <v>6.1377689834281473</v>
      </c>
      <c r="L66" s="67">
        <f t="shared" ref="L66" si="19">(K66-J66)/J66</f>
        <v>-0.16055291799671736</v>
      </c>
    </row>
    <row r="67" spans="1:12" ht="20.100000000000001" customHeight="1" x14ac:dyDescent="0.25">
      <c r="A67" s="45" t="s">
        <v>168</v>
      </c>
      <c r="B67" s="25">
        <v>259.39</v>
      </c>
      <c r="C67" s="186">
        <v>285.64000000000004</v>
      </c>
      <c r="D67" s="67">
        <f t="shared" si="15"/>
        <v>0.10119896680673911</v>
      </c>
      <c r="F67" s="25">
        <v>95.22</v>
      </c>
      <c r="G67" s="186">
        <v>101.574</v>
      </c>
      <c r="H67" s="67">
        <f t="shared" si="16"/>
        <v>6.6729678638941387E-2</v>
      </c>
      <c r="J67" s="48">
        <f t="shared" si="17"/>
        <v>3.6709202359381625</v>
      </c>
      <c r="K67" s="189">
        <f t="shared" si="18"/>
        <v>3.5560145637865839</v>
      </c>
      <c r="L67" s="67">
        <f t="shared" ref="L67:L71" si="20">(K67-J67)/J67</f>
        <v>-3.1301598718124331E-2</v>
      </c>
    </row>
    <row r="68" spans="1:12" ht="20.100000000000001" customHeight="1" x14ac:dyDescent="0.25">
      <c r="A68" s="45" t="s">
        <v>200</v>
      </c>
      <c r="B68" s="25">
        <v>80.95</v>
      </c>
      <c r="C68" s="186">
        <v>131.29</v>
      </c>
      <c r="D68" s="67">
        <f t="shared" si="15"/>
        <v>0.62186534898085222</v>
      </c>
      <c r="F68" s="25">
        <v>53.274000000000001</v>
      </c>
      <c r="G68" s="186">
        <v>75.650000000000006</v>
      </c>
      <c r="H68" s="67">
        <f t="shared" si="16"/>
        <v>0.42001726921199845</v>
      </c>
      <c r="J68" s="48">
        <f t="shared" si="17"/>
        <v>6.5810994441012971</v>
      </c>
      <c r="K68" s="189">
        <f t="shared" si="18"/>
        <v>5.7620534694188441</v>
      </c>
      <c r="L68" s="67">
        <f t="shared" si="20"/>
        <v>-0.12445427722818743</v>
      </c>
    </row>
    <row r="69" spans="1:12" ht="20.100000000000001" customHeight="1" x14ac:dyDescent="0.25">
      <c r="A69" s="45" t="s">
        <v>178</v>
      </c>
      <c r="B69" s="25">
        <v>4.13</v>
      </c>
      <c r="C69" s="186">
        <v>88.02</v>
      </c>
      <c r="D69" s="67">
        <f t="shared" si="15"/>
        <v>20.312348668280872</v>
      </c>
      <c r="F69" s="25">
        <v>3.5510000000000002</v>
      </c>
      <c r="G69" s="186">
        <v>65.111000000000004</v>
      </c>
      <c r="H69" s="67">
        <f t="shared" si="16"/>
        <v>17.335961700929314</v>
      </c>
      <c r="J69" s="48">
        <f t="shared" si="17"/>
        <v>8.5980629539951572</v>
      </c>
      <c r="K69" s="189">
        <f t="shared" si="18"/>
        <v>7.3972960690752112</v>
      </c>
      <c r="L69" s="67">
        <f t="shared" si="20"/>
        <v>-0.13965551210136234</v>
      </c>
    </row>
    <row r="70" spans="1:12" ht="20.100000000000001" customHeight="1" x14ac:dyDescent="0.25">
      <c r="A70" s="45" t="s">
        <v>167</v>
      </c>
      <c r="B70" s="25">
        <v>68.38</v>
      </c>
      <c r="C70" s="186">
        <v>63.83</v>
      </c>
      <c r="D70" s="67">
        <f t="shared" si="15"/>
        <v>-6.6539923954372582E-2</v>
      </c>
      <c r="F70" s="25">
        <v>80.117999999999995</v>
      </c>
      <c r="G70" s="186">
        <v>43.066000000000003</v>
      </c>
      <c r="H70" s="67">
        <f t="shared" si="16"/>
        <v>-0.46246785990663763</v>
      </c>
      <c r="J70" s="48">
        <f t="shared" si="17"/>
        <v>11.716583796431706</v>
      </c>
      <c r="K70" s="189">
        <f t="shared" si="18"/>
        <v>6.7469841767194119</v>
      </c>
      <c r="L70" s="67">
        <f t="shared" si="20"/>
        <v>-0.42415090491016583</v>
      </c>
    </row>
    <row r="71" spans="1:12" ht="20.100000000000001" customHeight="1" x14ac:dyDescent="0.25">
      <c r="A71" s="45" t="s">
        <v>162</v>
      </c>
      <c r="B71" s="25">
        <v>13.65</v>
      </c>
      <c r="C71" s="186">
        <v>49.89</v>
      </c>
      <c r="D71" s="67">
        <f t="shared" si="15"/>
        <v>2.6549450549450548</v>
      </c>
      <c r="F71" s="25">
        <v>4.8540000000000001</v>
      </c>
      <c r="G71" s="186">
        <v>37.299999999999997</v>
      </c>
      <c r="H71" s="67">
        <f t="shared" si="16"/>
        <v>6.6843840131850012</v>
      </c>
      <c r="J71" s="48">
        <f t="shared" si="17"/>
        <v>3.5560439560439558</v>
      </c>
      <c r="K71" s="189">
        <f t="shared" si="18"/>
        <v>7.4764481860092191</v>
      </c>
      <c r="L71" s="67">
        <f t="shared" si="20"/>
        <v>1.1024622525551266</v>
      </c>
    </row>
    <row r="72" spans="1:12" ht="20.100000000000001" customHeight="1" x14ac:dyDescent="0.25">
      <c r="A72" s="45" t="s">
        <v>176</v>
      </c>
      <c r="B72" s="25">
        <v>45.510000000000005</v>
      </c>
      <c r="C72" s="186">
        <v>40.799999999999997</v>
      </c>
      <c r="D72" s="67">
        <f t="shared" si="15"/>
        <v>-0.10349373764007927</v>
      </c>
      <c r="F72" s="25">
        <v>30.423999999999999</v>
      </c>
      <c r="G72" s="186">
        <v>28.620999999999999</v>
      </c>
      <c r="H72" s="67">
        <f t="shared" si="16"/>
        <v>-5.926242440178809E-2</v>
      </c>
      <c r="J72" s="48">
        <f t="shared" si="17"/>
        <v>6.6851241485387813</v>
      </c>
      <c r="K72" s="189">
        <f t="shared" si="18"/>
        <v>7.0149509803921575</v>
      </c>
      <c r="L72" s="67">
        <f t="shared" ref="L72:L83" si="21">(K72-J72)/J72</f>
        <v>4.9337428075358764E-2</v>
      </c>
    </row>
    <row r="73" spans="1:12" ht="20.100000000000001" customHeight="1" x14ac:dyDescent="0.25">
      <c r="A73" s="45" t="s">
        <v>202</v>
      </c>
      <c r="B73" s="25">
        <v>4.0999999999999996</v>
      </c>
      <c r="C73" s="186">
        <v>0.41</v>
      </c>
      <c r="D73" s="67">
        <f t="shared" si="15"/>
        <v>-0.89999999999999991</v>
      </c>
      <c r="F73" s="25">
        <v>23.022000000000002</v>
      </c>
      <c r="G73" s="186">
        <v>23.649000000000001</v>
      </c>
      <c r="H73" s="67">
        <f t="shared" si="16"/>
        <v>2.723481886890795E-2</v>
      </c>
      <c r="J73" s="48">
        <f t="shared" si="17"/>
        <v>56.151219512195134</v>
      </c>
      <c r="K73" s="189">
        <f t="shared" si="18"/>
        <v>576.80487804878055</v>
      </c>
      <c r="L73" s="67">
        <f t="shared" si="21"/>
        <v>9.2723481886890795</v>
      </c>
    </row>
    <row r="74" spans="1:12" ht="20.100000000000001" customHeight="1" x14ac:dyDescent="0.25">
      <c r="A74" s="45" t="s">
        <v>183</v>
      </c>
      <c r="B74" s="25">
        <v>6.9200000000000008</v>
      </c>
      <c r="C74" s="186">
        <v>26.449999999999996</v>
      </c>
      <c r="D74" s="67">
        <f t="shared" si="15"/>
        <v>2.8222543352601144</v>
      </c>
      <c r="F74" s="25">
        <v>8.7750000000000004</v>
      </c>
      <c r="G74" s="186">
        <v>22.728999999999999</v>
      </c>
      <c r="H74" s="67">
        <f t="shared" si="16"/>
        <v>1.59019943019943</v>
      </c>
      <c r="J74" s="48">
        <f t="shared" si="17"/>
        <v>12.680635838150287</v>
      </c>
      <c r="K74" s="189">
        <f t="shared" si="18"/>
        <v>8.5931947069943302</v>
      </c>
      <c r="L74" s="67">
        <f t="shared" ref="L74:L82" si="22">(K74-J74)/J74</f>
        <v>-0.32233723792135871</v>
      </c>
    </row>
    <row r="75" spans="1:12" ht="20.100000000000001" customHeight="1" x14ac:dyDescent="0.25">
      <c r="A75" s="45" t="s">
        <v>196</v>
      </c>
      <c r="B75" s="25">
        <v>3.62</v>
      </c>
      <c r="C75" s="186">
        <v>12.11</v>
      </c>
      <c r="D75" s="67">
        <f t="shared" si="15"/>
        <v>2.3453038674033144</v>
      </c>
      <c r="F75" s="25">
        <v>7.5439999999999996</v>
      </c>
      <c r="G75" s="186">
        <v>16.640999999999998</v>
      </c>
      <c r="H75" s="67">
        <f t="shared" si="16"/>
        <v>1.2058589607635204</v>
      </c>
      <c r="J75" s="48">
        <f t="shared" si="17"/>
        <v>20.839779005524861</v>
      </c>
      <c r="K75" s="189">
        <f t="shared" si="18"/>
        <v>13.741535920726671</v>
      </c>
      <c r="L75" s="67">
        <f t="shared" si="22"/>
        <v>-0.34061028588241582</v>
      </c>
    </row>
    <row r="76" spans="1:12" ht="20.100000000000001" customHeight="1" x14ac:dyDescent="0.25">
      <c r="A76" s="45" t="s">
        <v>203</v>
      </c>
      <c r="B76" s="25">
        <v>21.52</v>
      </c>
      <c r="C76" s="186">
        <v>6</v>
      </c>
      <c r="D76" s="67">
        <f t="shared" si="15"/>
        <v>-0.72118959107806691</v>
      </c>
      <c r="F76" s="25">
        <v>51.864000000000004</v>
      </c>
      <c r="G76" s="186">
        <v>14.989999999999998</v>
      </c>
      <c r="H76" s="67">
        <f t="shared" si="16"/>
        <v>-0.71097485731914245</v>
      </c>
      <c r="J76" s="48">
        <f t="shared" si="17"/>
        <v>24.100371747211899</v>
      </c>
      <c r="K76" s="189">
        <f t="shared" si="18"/>
        <v>24.983333333333331</v>
      </c>
      <c r="L76" s="67">
        <f t="shared" si="22"/>
        <v>3.6636845082009137E-2</v>
      </c>
    </row>
    <row r="77" spans="1:12" ht="20.100000000000001" customHeight="1" x14ac:dyDescent="0.25">
      <c r="A77" s="45" t="s">
        <v>205</v>
      </c>
      <c r="B77" s="25"/>
      <c r="C77" s="186">
        <v>4.34</v>
      </c>
      <c r="D77" s="67"/>
      <c r="F77" s="25"/>
      <c r="G77" s="186">
        <v>6.6719999999999997</v>
      </c>
      <c r="H77" s="67"/>
      <c r="J77" s="48"/>
      <c r="K77" s="189">
        <f t="shared" ref="K77:K84" si="23">(G77/C77)*10</f>
        <v>15.373271889400922</v>
      </c>
      <c r="L77" s="67"/>
    </row>
    <row r="78" spans="1:12" ht="20.100000000000001" customHeight="1" x14ac:dyDescent="0.25">
      <c r="A78" s="45" t="s">
        <v>207</v>
      </c>
      <c r="B78" s="25">
        <v>1.35</v>
      </c>
      <c r="C78" s="186">
        <v>1.98</v>
      </c>
      <c r="D78" s="67">
        <f>(C78-B78)/B78</f>
        <v>0.46666666666666656</v>
      </c>
      <c r="F78" s="25">
        <v>0.44</v>
      </c>
      <c r="G78" s="186">
        <v>5.952</v>
      </c>
      <c r="H78" s="67">
        <f>(G78-F78)/F78</f>
        <v>12.527272727272726</v>
      </c>
      <c r="J78" s="48">
        <f>(F78/B78)*10</f>
        <v>3.2592592592592591</v>
      </c>
      <c r="K78" s="189">
        <f t="shared" si="23"/>
        <v>30.060606060606059</v>
      </c>
      <c r="L78" s="67">
        <f t="shared" si="22"/>
        <v>8.223140495867769</v>
      </c>
    </row>
    <row r="79" spans="1:12" ht="20.100000000000001" customHeight="1" x14ac:dyDescent="0.25">
      <c r="A79" s="45" t="s">
        <v>180</v>
      </c>
      <c r="B79" s="25">
        <v>1.8900000000000001</v>
      </c>
      <c r="C79" s="186">
        <v>2.29</v>
      </c>
      <c r="D79" s="67">
        <f>(C79-B79)/B79</f>
        <v>0.21164021164021157</v>
      </c>
      <c r="F79" s="25">
        <v>3.129</v>
      </c>
      <c r="G79" s="186">
        <v>5.4960000000000004</v>
      </c>
      <c r="H79" s="67">
        <f>(G79-F79)/F79</f>
        <v>0.75647171620325993</v>
      </c>
      <c r="J79" s="48">
        <f>(F79/B79)*10</f>
        <v>16.555555555555554</v>
      </c>
      <c r="K79" s="189">
        <f t="shared" si="23"/>
        <v>24.000000000000004</v>
      </c>
      <c r="L79" s="67">
        <f t="shared" si="22"/>
        <v>0.44966442953020175</v>
      </c>
    </row>
    <row r="80" spans="1:12" ht="20.100000000000001" customHeight="1" x14ac:dyDescent="0.25">
      <c r="A80" s="45" t="s">
        <v>171</v>
      </c>
      <c r="B80" s="25">
        <v>2.48</v>
      </c>
      <c r="C80" s="186">
        <v>10.879999999999999</v>
      </c>
      <c r="D80" s="67">
        <f>(C80-B80)/B80</f>
        <v>3.387096774193548</v>
      </c>
      <c r="F80" s="25">
        <v>1.919</v>
      </c>
      <c r="G80" s="186">
        <v>5.2159999999999993</v>
      </c>
      <c r="H80" s="67">
        <f>(G80-F80)/F80</f>
        <v>1.718082334549244</v>
      </c>
      <c r="J80" s="48">
        <f>(F80/B80)*10</f>
        <v>7.737903225806452</v>
      </c>
      <c r="K80" s="189">
        <f t="shared" si="23"/>
        <v>4.7941176470588234</v>
      </c>
      <c r="L80" s="67">
        <f t="shared" si="22"/>
        <v>-0.38043711491892229</v>
      </c>
    </row>
    <row r="81" spans="1:12" ht="20.100000000000001" customHeight="1" x14ac:dyDescent="0.25">
      <c r="A81" s="45" t="s">
        <v>201</v>
      </c>
      <c r="B81" s="25"/>
      <c r="C81" s="186">
        <v>5.04</v>
      </c>
      <c r="D81" s="67"/>
      <c r="F81" s="25"/>
      <c r="G81" s="186">
        <v>3.879</v>
      </c>
      <c r="H81" s="67"/>
      <c r="J81" s="48"/>
      <c r="K81" s="189">
        <f t="shared" si="23"/>
        <v>7.6964285714285721</v>
      </c>
      <c r="L81" s="67"/>
    </row>
    <row r="82" spans="1:12" ht="20.100000000000001" customHeight="1" x14ac:dyDescent="0.25">
      <c r="A82" s="45" t="s">
        <v>197</v>
      </c>
      <c r="B82" s="25">
        <v>1.94</v>
      </c>
      <c r="C82" s="186">
        <v>4</v>
      </c>
      <c r="D82" s="67">
        <f>(C82-B82)/B82</f>
        <v>1.0618556701030928</v>
      </c>
      <c r="F82" s="25">
        <v>0.89100000000000001</v>
      </c>
      <c r="G82" s="186">
        <v>1.258</v>
      </c>
      <c r="H82" s="67">
        <f>(G82-F82)/F82</f>
        <v>0.41189674523007858</v>
      </c>
      <c r="J82" s="48">
        <f>(F82/B82)*10</f>
        <v>4.5927835051546397</v>
      </c>
      <c r="K82" s="189">
        <f t="shared" si="23"/>
        <v>3.145</v>
      </c>
      <c r="L82" s="67">
        <f t="shared" si="22"/>
        <v>-0.31523007856341195</v>
      </c>
    </row>
    <row r="83" spans="1:12" ht="20.100000000000001" customHeight="1" thickBot="1" x14ac:dyDescent="0.3">
      <c r="A83" s="14" t="s">
        <v>17</v>
      </c>
      <c r="B83" s="25">
        <f>B84-SUM(B63:B82)</f>
        <v>12.8299999999997</v>
      </c>
      <c r="C83" s="186">
        <f>C84-SUM(C63:C82)</f>
        <v>11.819999999999254</v>
      </c>
      <c r="D83" s="67">
        <f>(C83-B83)/B83</f>
        <v>-7.8721745908064633E-2</v>
      </c>
      <c r="F83" s="25">
        <f>F84-SUM(F63:F82)</f>
        <v>9.1710000000000491</v>
      </c>
      <c r="G83" s="186">
        <f>G84-SUM(G63:G82)</f>
        <v>4.9480000000012296</v>
      </c>
      <c r="H83" s="67">
        <f>(G83-F83)/F83</f>
        <v>-0.46047323083620073</v>
      </c>
      <c r="J83" s="48">
        <f>(F83/B83)*10</f>
        <v>7.1480904130945158</v>
      </c>
      <c r="K83" s="189">
        <f t="shared" si="23"/>
        <v>4.1861252115072265</v>
      </c>
      <c r="L83" s="67">
        <f t="shared" si="21"/>
        <v>-0.41437153567074286</v>
      </c>
    </row>
    <row r="84" spans="1:12" ht="26.25" customHeight="1" thickBot="1" x14ac:dyDescent="0.3">
      <c r="A84" s="18" t="s">
        <v>18</v>
      </c>
      <c r="B84" s="23">
        <v>1894.5399999999997</v>
      </c>
      <c r="C84" s="191">
        <v>2218.5699999999993</v>
      </c>
      <c r="D84" s="72">
        <f>(C84-B84)/B84</f>
        <v>0.17103360182418928</v>
      </c>
      <c r="E84" s="2"/>
      <c r="F84" s="23">
        <v>1722.9670000000001</v>
      </c>
      <c r="G84" s="191">
        <v>2425.6950000000006</v>
      </c>
      <c r="H84" s="72">
        <f>(G84-F84)/F84</f>
        <v>0.40785923351985293</v>
      </c>
      <c r="I84" s="2"/>
      <c r="J84" s="44">
        <f>(F84/B84)*10</f>
        <v>9.0943817496595507</v>
      </c>
      <c r="K84" s="196">
        <f t="shared" si="23"/>
        <v>10.933596866450017</v>
      </c>
      <c r="L84" s="72">
        <f>(K84-J84)/J84</f>
        <v>0.20223641006265408</v>
      </c>
    </row>
  </sheetData>
  <mergeCells count="21">
    <mergeCell ref="J61:K61"/>
    <mergeCell ref="A60:A62"/>
    <mergeCell ref="B60:C60"/>
    <mergeCell ref="F60:G60"/>
    <mergeCell ref="B61:C61"/>
    <mergeCell ref="F61:G61"/>
    <mergeCell ref="A36:A38"/>
    <mergeCell ref="B36:C36"/>
    <mergeCell ref="F36:G36"/>
    <mergeCell ref="J60:K60"/>
    <mergeCell ref="J36:K36"/>
    <mergeCell ref="B37:C37"/>
    <mergeCell ref="F37:G37"/>
    <mergeCell ref="J37:K37"/>
    <mergeCell ref="A4:A6"/>
    <mergeCell ref="B4:C4"/>
    <mergeCell ref="F4:G4"/>
    <mergeCell ref="J4:K4"/>
    <mergeCell ref="B5:C5"/>
    <mergeCell ref="F5:G5"/>
    <mergeCell ref="J5:K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D24 H7:H24 J7:J24 H32:H33 D33 K7:L24 K32:L33 D39:D48 H39:H48 J39:L48 J32:J33 D57 H56:H57 J57:L5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H7:H33 D7:D33 L7:L33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H39:H57 D39:D57 L39:L57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D63:D84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H63:H84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36" t="s">
        <v>50</v>
      </c>
      <c r="B1" s="6"/>
    </row>
    <row r="3" spans="1:20" ht="15.75" thickBot="1" x14ac:dyDescent="0.3"/>
    <row r="4" spans="1:20" x14ac:dyDescent="0.25">
      <c r="A4" s="390" t="s">
        <v>3</v>
      </c>
      <c r="B4" s="406"/>
      <c r="C4" s="406"/>
      <c r="D4" s="401" t="s">
        <v>1</v>
      </c>
      <c r="E4" s="418"/>
      <c r="F4" s="402" t="s">
        <v>13</v>
      </c>
      <c r="G4" s="402"/>
      <c r="H4" s="419" t="s">
        <v>36</v>
      </c>
      <c r="I4" s="418"/>
      <c r="J4" s="1"/>
      <c r="K4" s="401" t="s">
        <v>19</v>
      </c>
      <c r="L4" s="418"/>
      <c r="M4" s="402" t="s">
        <v>13</v>
      </c>
      <c r="N4" s="402"/>
      <c r="O4" s="419" t="s">
        <v>36</v>
      </c>
      <c r="P4" s="418"/>
      <c r="Q4" s="8"/>
      <c r="R4" s="401" t="s">
        <v>22</v>
      </c>
      <c r="S4" s="402"/>
      <c r="T4" s="85" t="s">
        <v>0</v>
      </c>
    </row>
    <row r="5" spans="1:20" x14ac:dyDescent="0.25">
      <c r="A5" s="407"/>
      <c r="B5" s="408"/>
      <c r="C5" s="408"/>
      <c r="D5" s="420" t="s">
        <v>44</v>
      </c>
      <c r="E5" s="421"/>
      <c r="F5" s="422" t="str">
        <f>D5</f>
        <v>jan - mar</v>
      </c>
      <c r="G5" s="422"/>
      <c r="H5" s="420" t="str">
        <f>F5</f>
        <v>jan - mar</v>
      </c>
      <c r="I5" s="421"/>
      <c r="J5" s="1"/>
      <c r="K5" s="420" t="str">
        <f>D5</f>
        <v>jan - mar</v>
      </c>
      <c r="L5" s="421"/>
      <c r="M5" s="422" t="str">
        <f>D5</f>
        <v>jan - mar</v>
      </c>
      <c r="N5" s="422"/>
      <c r="O5" s="420" t="str">
        <f>D5</f>
        <v>jan - mar</v>
      </c>
      <c r="P5" s="421"/>
      <c r="Q5" s="8"/>
      <c r="R5" s="420" t="str">
        <f>D5</f>
        <v>jan - mar</v>
      </c>
      <c r="S5" s="422"/>
      <c r="T5" s="83" t="s">
        <v>37</v>
      </c>
    </row>
    <row r="6" spans="1:20" ht="15.75" thickBot="1" x14ac:dyDescent="0.3">
      <c r="A6" s="407"/>
      <c r="B6" s="408"/>
      <c r="C6" s="408"/>
      <c r="D6" s="82">
        <v>2016</v>
      </c>
      <c r="E6" s="83">
        <v>2017</v>
      </c>
      <c r="F6" s="84">
        <f>D6</f>
        <v>2016</v>
      </c>
      <c r="G6" s="84">
        <f>E6</f>
        <v>2017</v>
      </c>
      <c r="H6" s="82" t="s">
        <v>1</v>
      </c>
      <c r="I6" s="83" t="s">
        <v>14</v>
      </c>
      <c r="J6" s="1"/>
      <c r="K6" s="82">
        <f>D6</f>
        <v>2016</v>
      </c>
      <c r="L6" s="83">
        <f>E6</f>
        <v>2017</v>
      </c>
      <c r="M6" s="84">
        <f>F6</f>
        <v>2016</v>
      </c>
      <c r="N6" s="83">
        <f>G6</f>
        <v>2017</v>
      </c>
      <c r="O6" s="84">
        <v>1000</v>
      </c>
      <c r="P6" s="83" t="s">
        <v>14</v>
      </c>
      <c r="Q6" s="8"/>
      <c r="R6" s="82">
        <f>D6</f>
        <v>2016</v>
      </c>
      <c r="S6" s="84">
        <f>E6</f>
        <v>2017</v>
      </c>
      <c r="T6" s="83" t="s">
        <v>23</v>
      </c>
    </row>
    <row r="7" spans="1:20" ht="24" customHeight="1" thickBot="1" x14ac:dyDescent="0.3">
      <c r="A7" s="89" t="s">
        <v>29</v>
      </c>
      <c r="B7" s="86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97">
        <f t="shared" ref="H7:H19" si="0">(E7-D7)/D7</f>
        <v>0.13565731643097359</v>
      </c>
      <c r="I7" s="100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97">
        <f t="shared" ref="O7:O8" si="2">(L7-K7)/K7</f>
        <v>6.7381976101573399E-2</v>
      </c>
      <c r="P7" s="100">
        <f t="shared" ref="P7:P8" si="3">(N7-M7)/M7</f>
        <v>-7.3820167530495723E-2</v>
      </c>
      <c r="Q7" s="52"/>
      <c r="R7" s="30">
        <f>(K7/D7)*10</f>
        <v>2.1525434719841132</v>
      </c>
      <c r="S7" s="77">
        <f>(L7/E7)*10</f>
        <v>2.0231332740333681</v>
      </c>
      <c r="T7" s="62">
        <f>(S7-R7)/R7</f>
        <v>-6.0119667563071758E-2</v>
      </c>
    </row>
    <row r="8" spans="1:20" s="9" customFormat="1" ht="24" customHeight="1" x14ac:dyDescent="0.25">
      <c r="A8" s="90" t="s">
        <v>48</v>
      </c>
      <c r="B8" s="5"/>
      <c r="C8" s="1"/>
      <c r="D8" s="25">
        <v>91846.879999999946</v>
      </c>
      <c r="E8" s="26">
        <v>93732.72999999988</v>
      </c>
      <c r="F8" s="59">
        <f>D8/D7</f>
        <v>0.89834093240490842</v>
      </c>
      <c r="G8" s="59">
        <f>E8/E7</f>
        <v>0.80727358758366163</v>
      </c>
      <c r="H8" s="98">
        <f t="shared" ref="H8:H16" si="4">(E8-D8)/D8</f>
        <v>2.0532542858286904E-2</v>
      </c>
      <c r="I8" s="101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59">
        <f>K8/K7</f>
        <v>0.96193804675403749</v>
      </c>
      <c r="N8" s="59">
        <f>L8/L7</f>
        <v>0.94179798948934967</v>
      </c>
      <c r="O8" s="98">
        <f t="shared" si="2"/>
        <v>4.5034243631149454E-2</v>
      </c>
      <c r="P8" s="101">
        <f t="shared" si="3"/>
        <v>-2.093695881210687E-2</v>
      </c>
      <c r="Q8" s="57"/>
      <c r="R8" s="33">
        <f t="shared" ref="R8:R21" si="6">(K8/D8)*10</f>
        <v>2.3049305539828908</v>
      </c>
      <c r="S8" s="34">
        <f t="shared" ref="S8:S21" si="7">(L8/E8)*10</f>
        <v>2.3602690330261398</v>
      </c>
      <c r="T8" s="61">
        <f t="shared" ref="T8:T21" si="8">(S8-R8)/R8</f>
        <v>2.4008740284007589E-2</v>
      </c>
    </row>
    <row r="9" spans="1:20" s="9" customFormat="1" ht="24" customHeight="1" x14ac:dyDescent="0.25">
      <c r="A9" s="94" t="s">
        <v>47</v>
      </c>
      <c r="B9" s="87"/>
      <c r="C9" s="88"/>
      <c r="D9" s="95">
        <v>10394</v>
      </c>
      <c r="E9" s="96">
        <f>E10+E11</f>
        <v>22377.510000000002</v>
      </c>
      <c r="F9" s="56">
        <f>D9/D7</f>
        <v>0.10166219746840202</v>
      </c>
      <c r="G9" s="56">
        <f>E9/E7</f>
        <v>0.19272641241633834</v>
      </c>
      <c r="H9" s="99">
        <f t="shared" si="4"/>
        <v>1.1529257263806043</v>
      </c>
      <c r="I9" s="102">
        <f t="shared" si="5"/>
        <v>0.89575296634956469</v>
      </c>
      <c r="J9" s="5"/>
      <c r="K9" s="95">
        <v>838</v>
      </c>
      <c r="L9" s="96">
        <f>L10+L11</f>
        <v>1367.203</v>
      </c>
      <c r="M9" s="56">
        <f>K9/K7</f>
        <v>3.8077538682439925E-2</v>
      </c>
      <c r="N9" s="56">
        <f>L9/L7</f>
        <v>5.8202010510650444E-2</v>
      </c>
      <c r="O9" s="99">
        <f t="shared" ref="O9:O21" si="9">(L9-K9)/K9</f>
        <v>0.63150715990453454</v>
      </c>
      <c r="P9" s="102">
        <f t="shared" ref="P9:P21" si="10">(N9-M9)/M9</f>
        <v>0.52851293766766616</v>
      </c>
      <c r="Q9" s="57"/>
      <c r="R9" s="78">
        <f t="shared" si="6"/>
        <v>0.80623436598037335</v>
      </c>
      <c r="S9" s="79">
        <f t="shared" si="7"/>
        <v>0.61097190884955466</v>
      </c>
      <c r="T9" s="63">
        <f t="shared" si="8"/>
        <v>-0.24219068966798679</v>
      </c>
    </row>
    <row r="10" spans="1:20" s="9" customFormat="1" ht="24" customHeight="1" x14ac:dyDescent="0.25">
      <c r="A10" s="58"/>
      <c r="B10" s="91" t="s">
        <v>46</v>
      </c>
      <c r="C10" s="1"/>
      <c r="D10" s="25"/>
      <c r="E10" s="26">
        <v>12839.370000000004</v>
      </c>
      <c r="F10" s="59"/>
      <c r="G10" s="59">
        <f>E10/E9</f>
        <v>0.57376222823719003</v>
      </c>
      <c r="H10" s="103" t="e">
        <f t="shared" si="4"/>
        <v>#DIV/0!</v>
      </c>
      <c r="I10" s="104" t="e">
        <f t="shared" si="5"/>
        <v>#DIV/0!</v>
      </c>
      <c r="J10" s="5"/>
      <c r="K10" s="25"/>
      <c r="L10" s="26">
        <v>703.62100000000021</v>
      </c>
      <c r="M10" s="59"/>
      <c r="N10" s="59">
        <f>L10/L9</f>
        <v>0.51464266827969241</v>
      </c>
      <c r="O10" s="103" t="e">
        <f t="shared" si="9"/>
        <v>#DIV/0!</v>
      </c>
      <c r="P10" s="104" t="e">
        <f t="shared" si="10"/>
        <v>#DIV/0!</v>
      </c>
      <c r="Q10" s="57"/>
      <c r="R10" s="105" t="e">
        <f t="shared" si="6"/>
        <v>#DIV/0!</v>
      </c>
      <c r="S10" s="106">
        <f t="shared" si="7"/>
        <v>0.54801832177123955</v>
      </c>
      <c r="T10" s="107" t="e">
        <f t="shared" si="8"/>
        <v>#DIV/0!</v>
      </c>
    </row>
    <row r="11" spans="1:20" s="9" customFormat="1" ht="24" customHeight="1" thickBot="1" x14ac:dyDescent="0.3">
      <c r="A11" s="58"/>
      <c r="B11" s="91" t="s">
        <v>49</v>
      </c>
      <c r="C11" s="1"/>
      <c r="D11" s="25"/>
      <c r="E11" s="26">
        <v>9538.1399999999976</v>
      </c>
      <c r="F11" s="59">
        <f>D11/D9</f>
        <v>0</v>
      </c>
      <c r="G11" s="59">
        <f>E11/E9</f>
        <v>0.42623777176280991</v>
      </c>
      <c r="H11" s="103" t="e">
        <f t="shared" si="4"/>
        <v>#DIV/0!</v>
      </c>
      <c r="I11" s="104" t="e">
        <f t="shared" si="5"/>
        <v>#DIV/0!</v>
      </c>
      <c r="J11" s="5"/>
      <c r="K11" s="25"/>
      <c r="L11" s="26">
        <v>663.58199999999977</v>
      </c>
      <c r="M11" s="59">
        <f>K11/K9</f>
        <v>0</v>
      </c>
      <c r="N11" s="59">
        <f>L11/L9</f>
        <v>0.48535733172030765</v>
      </c>
      <c r="O11" s="103" t="e">
        <f t="shared" si="9"/>
        <v>#DIV/0!</v>
      </c>
      <c r="P11" s="104" t="e">
        <f t="shared" si="10"/>
        <v>#DIV/0!</v>
      </c>
      <c r="Q11" s="57"/>
      <c r="R11" s="80" t="e">
        <f t="shared" si="6"/>
        <v>#DIV/0!</v>
      </c>
      <c r="S11" s="77">
        <f t="shared" si="7"/>
        <v>0.69571425875485149</v>
      </c>
      <c r="T11" s="81" t="e">
        <f t="shared" si="8"/>
        <v>#DIV/0!</v>
      </c>
    </row>
    <row r="12" spans="1:20" s="9" customFormat="1" ht="24" customHeight="1" thickBot="1" x14ac:dyDescent="0.3">
      <c r="A12" s="89" t="s">
        <v>30</v>
      </c>
      <c r="B12" s="86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97">
        <f t="shared" si="4"/>
        <v>4.3838186094001884E-2</v>
      </c>
      <c r="I12" s="100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97">
        <f t="shared" si="9"/>
        <v>0.18319678518206711</v>
      </c>
      <c r="P12" s="100">
        <f t="shared" si="10"/>
        <v>2.6673697714847143E-2</v>
      </c>
      <c r="Q12" s="57"/>
      <c r="R12" s="30">
        <f t="shared" si="6"/>
        <v>1.7485804169614729</v>
      </c>
      <c r="S12" s="77">
        <f t="shared" si="7"/>
        <v>1.9820262906101607</v>
      </c>
      <c r="T12" s="62">
        <f t="shared" si="8"/>
        <v>0.13350594081017397</v>
      </c>
    </row>
    <row r="13" spans="1:20" s="9" customFormat="1" ht="24" customHeight="1" thickBot="1" x14ac:dyDescent="0.3">
      <c r="A13" s="90" t="s">
        <v>48</v>
      </c>
      <c r="B13" s="5"/>
      <c r="C13" s="1"/>
      <c r="D13" s="25">
        <v>218123.43000000023</v>
      </c>
      <c r="E13" s="26">
        <v>247746.21000000031</v>
      </c>
      <c r="F13" s="59">
        <f>D13/D12</f>
        <v>0.6262114102066666</v>
      </c>
      <c r="G13" s="59">
        <f>E13/E12</f>
        <v>0.68138488790889018</v>
      </c>
      <c r="H13" s="98">
        <f t="shared" si="4"/>
        <v>0.13580741876285393</v>
      </c>
      <c r="I13" s="101">
        <f t="shared" si="5"/>
        <v>8.8106790778556487E-2</v>
      </c>
      <c r="J13" s="5"/>
      <c r="K13" s="25">
        <v>52022.001000000055</v>
      </c>
      <c r="L13" s="26">
        <v>62649.965999999964</v>
      </c>
      <c r="M13" s="59">
        <f>K13/K12</f>
        <v>0.85412237917490041</v>
      </c>
      <c r="N13" s="59">
        <f>L13/L12</f>
        <v>0.86935450039467188</v>
      </c>
      <c r="O13" s="98">
        <f t="shared" si="9"/>
        <v>0.20429750481916098</v>
      </c>
      <c r="P13" s="101">
        <f t="shared" si="10"/>
        <v>1.7833651934616213E-2</v>
      </c>
      <c r="Q13" s="57"/>
      <c r="R13" s="30">
        <f t="shared" si="6"/>
        <v>2.384979962950335</v>
      </c>
      <c r="S13" s="77">
        <f t="shared" si="7"/>
        <v>2.5287961418259393</v>
      </c>
      <c r="T13" s="62">
        <f t="shared" si="8"/>
        <v>6.0300791247611465E-2</v>
      </c>
    </row>
    <row r="14" spans="1:20" s="9" customFormat="1" ht="24" customHeight="1" thickBot="1" x14ac:dyDescent="0.3">
      <c r="A14" s="94" t="s">
        <v>47</v>
      </c>
      <c r="B14" s="87"/>
      <c r="C14" s="88"/>
      <c r="D14" s="95">
        <v>130199</v>
      </c>
      <c r="E14" s="96">
        <f>E15+E16</f>
        <v>115845.96000000002</v>
      </c>
      <c r="F14" s="56">
        <f>D14/D12</f>
        <v>0.37378881946564702</v>
      </c>
      <c r="G14" s="56">
        <f>E14/E12</f>
        <v>0.31861511209111004</v>
      </c>
      <c r="H14" s="99">
        <f t="shared" ref="H14" si="11">(E14-D14)/D14</f>
        <v>-0.11023924914937887</v>
      </c>
      <c r="I14" s="102">
        <f t="shared" ref="I14" si="12">(G14-F14)/F14</f>
        <v>-0.14760662839892058</v>
      </c>
      <c r="J14" s="5"/>
      <c r="K14" s="95">
        <v>8885</v>
      </c>
      <c r="L14" s="96">
        <f>L15+L16</f>
        <v>9414.9579999999987</v>
      </c>
      <c r="M14" s="56">
        <f>K14/K12</f>
        <v>0.14587822830899916</v>
      </c>
      <c r="N14" s="56">
        <f>L14/L12</f>
        <v>0.13064549960532817</v>
      </c>
      <c r="O14" s="99">
        <f t="shared" si="9"/>
        <v>5.9646370287000421E-2</v>
      </c>
      <c r="P14" s="102">
        <f t="shared" si="10"/>
        <v>-0.10442085073452516</v>
      </c>
      <c r="Q14" s="57"/>
      <c r="R14" s="30">
        <f t="shared" si="6"/>
        <v>0.68241691564451346</v>
      </c>
      <c r="S14" s="77">
        <f t="shared" si="7"/>
        <v>0.81271353787391432</v>
      </c>
      <c r="T14" s="62">
        <f t="shared" si="8"/>
        <v>0.19093404521829782</v>
      </c>
    </row>
    <row r="15" spans="1:20" ht="24" customHeight="1" x14ac:dyDescent="0.25">
      <c r="A15" s="58"/>
      <c r="B15" s="91" t="s">
        <v>46</v>
      </c>
      <c r="C15" s="1"/>
      <c r="D15" s="25"/>
      <c r="E15" s="26">
        <v>58021.209999999992</v>
      </c>
      <c r="F15" s="4"/>
      <c r="G15" s="4">
        <f>E15/E14</f>
        <v>0.50084793634581626</v>
      </c>
      <c r="H15" s="103" t="e">
        <f t="shared" si="4"/>
        <v>#DIV/0!</v>
      </c>
      <c r="I15" s="104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03" t="e">
        <f t="shared" si="9"/>
        <v>#DIV/0!</v>
      </c>
      <c r="P15" s="104" t="e">
        <f t="shared" si="10"/>
        <v>#DIV/0!</v>
      </c>
      <c r="Q15" s="8"/>
      <c r="R15" s="114" t="e">
        <f t="shared" si="6"/>
        <v>#DIV/0!</v>
      </c>
      <c r="S15" s="115">
        <f t="shared" si="7"/>
        <v>0.99378847838574891</v>
      </c>
      <c r="T15" s="116" t="e">
        <f t="shared" si="8"/>
        <v>#DIV/0!</v>
      </c>
    </row>
    <row r="16" spans="1:20" ht="24" customHeight="1" thickBot="1" x14ac:dyDescent="0.3">
      <c r="A16" s="58"/>
      <c r="B16" s="91" t="s">
        <v>49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03" t="e">
        <f t="shared" si="4"/>
        <v>#DIV/0!</v>
      </c>
      <c r="I16" s="104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03" t="e">
        <f t="shared" si="9"/>
        <v>#DIV/0!</v>
      </c>
      <c r="P16" s="104" t="e">
        <f t="shared" si="10"/>
        <v>#DIV/0!</v>
      </c>
      <c r="Q16" s="8"/>
      <c r="R16" s="80" t="e">
        <f t="shared" si="6"/>
        <v>#DIV/0!</v>
      </c>
      <c r="S16" s="77">
        <f t="shared" si="7"/>
        <v>0.63102339396192753</v>
      </c>
      <c r="T16" s="81" t="e">
        <f t="shared" si="8"/>
        <v>#DIV/0!</v>
      </c>
    </row>
    <row r="17" spans="1:20" ht="24" customHeight="1" thickBot="1" x14ac:dyDescent="0.3">
      <c r="A17" s="89" t="s">
        <v>12</v>
      </c>
      <c r="B17" s="86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97">
        <f t="shared" si="0"/>
        <v>6.467354359017255E-2</v>
      </c>
      <c r="I17" s="100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97">
        <f t="shared" si="9"/>
        <v>0.15245650864106713</v>
      </c>
      <c r="P17" s="100">
        <f t="shared" si="10"/>
        <v>0</v>
      </c>
      <c r="Q17" s="8"/>
      <c r="R17" s="30">
        <f t="shared" si="6"/>
        <v>1.8402466594509528</v>
      </c>
      <c r="S17" s="77">
        <f t="shared" si="7"/>
        <v>1.9919760878416251</v>
      </c>
      <c r="T17" s="62">
        <f t="shared" si="8"/>
        <v>8.2450593028622343E-2</v>
      </c>
    </row>
    <row r="18" spans="1:20" s="9" customFormat="1" ht="24" customHeight="1" x14ac:dyDescent="0.25">
      <c r="A18" s="90" t="s">
        <v>48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59">
        <f>D18/D17</f>
        <v>0.68796233138675367</v>
      </c>
      <c r="G18" s="59">
        <f>E18/E17</f>
        <v>0.7118557940953435</v>
      </c>
      <c r="H18" s="98">
        <f t="shared" si="0"/>
        <v>0.1016504774279833</v>
      </c>
      <c r="I18" s="101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59">
        <f>K18/K17</f>
        <v>0.8827394745459396</v>
      </c>
      <c r="N18" s="59">
        <f>L18/L17</f>
        <v>0.88716345199457902</v>
      </c>
      <c r="O18" s="98">
        <f t="shared" si="9"/>
        <v>0.15823221229064993</v>
      </c>
      <c r="P18" s="101">
        <f t="shared" si="10"/>
        <v>5.0116456510739104E-3</v>
      </c>
      <c r="Q18" s="57"/>
      <c r="R18" s="117">
        <f t="shared" si="6"/>
        <v>2.3612606317037268</v>
      </c>
      <c r="S18" s="118">
        <f t="shared" si="7"/>
        <v>2.4825370489904857</v>
      </c>
      <c r="T18" s="119">
        <f t="shared" si="8"/>
        <v>5.1360877176550378E-2</v>
      </c>
    </row>
    <row r="19" spans="1:20" s="9" customFormat="1" ht="24" customHeight="1" x14ac:dyDescent="0.25">
      <c r="A19" s="94" t="s">
        <v>47</v>
      </c>
      <c r="B19" s="87"/>
      <c r="C19" s="88"/>
      <c r="D19" s="95">
        <f t="shared" si="13"/>
        <v>140593</v>
      </c>
      <c r="E19" s="96">
        <f t="shared" si="13"/>
        <v>138223.47000000003</v>
      </c>
      <c r="F19" s="56">
        <f>D19/D17</f>
        <v>0.31203855639160344</v>
      </c>
      <c r="G19" s="56">
        <f>E19/E17</f>
        <v>0.28814420590465656</v>
      </c>
      <c r="H19" s="99">
        <f t="shared" si="0"/>
        <v>-1.6853826292916218E-2</v>
      </c>
      <c r="I19" s="102">
        <f t="shared" si="1"/>
        <v>-7.657499369071509E-2</v>
      </c>
      <c r="J19" s="5"/>
      <c r="K19" s="95">
        <f t="shared" si="14"/>
        <v>9723</v>
      </c>
      <c r="L19" s="96">
        <f t="shared" si="14"/>
        <v>10782.160999999998</v>
      </c>
      <c r="M19" s="56">
        <f>K19/K17</f>
        <v>0.11726510847794404</v>
      </c>
      <c r="N19" s="56">
        <f>L19/L17</f>
        <v>0.11283654800542092</v>
      </c>
      <c r="O19" s="99">
        <f t="shared" si="9"/>
        <v>0.10893355960094603</v>
      </c>
      <c r="P19" s="102">
        <f t="shared" si="10"/>
        <v>-3.7765372240763907E-2</v>
      </c>
      <c r="Q19" s="57"/>
      <c r="R19" s="54">
        <f t="shared" si="6"/>
        <v>0.69157070408910826</v>
      </c>
      <c r="S19" s="55">
        <f t="shared" si="7"/>
        <v>0.78005283762591082</v>
      </c>
      <c r="T19" s="63">
        <f t="shared" si="8"/>
        <v>0.12794372724817119</v>
      </c>
    </row>
    <row r="20" spans="1:20" ht="24" customHeight="1" x14ac:dyDescent="0.25">
      <c r="A20" s="58"/>
      <c r="B20" s="91" t="s">
        <v>46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03" t="e">
        <f t="shared" ref="H20:H21" si="15">(E20-D20)/D20</f>
        <v>#DIV/0!</v>
      </c>
      <c r="I20" s="104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03" t="e">
        <f t="shared" si="9"/>
        <v>#DIV/0!</v>
      </c>
      <c r="P20" s="104" t="e">
        <f t="shared" si="10"/>
        <v>#DIV/0!</v>
      </c>
      <c r="Q20" s="8"/>
      <c r="R20" s="105" t="e">
        <f t="shared" si="6"/>
        <v>#DIV/0!</v>
      </c>
      <c r="S20" s="106">
        <f t="shared" si="7"/>
        <v>0.9130184934980774</v>
      </c>
      <c r="T20" s="107" t="e">
        <f t="shared" si="8"/>
        <v>#DIV/0!</v>
      </c>
    </row>
    <row r="21" spans="1:20" ht="24" customHeight="1" thickBot="1" x14ac:dyDescent="0.3">
      <c r="A21" s="92"/>
      <c r="B21" s="93" t="s">
        <v>49</v>
      </c>
      <c r="C21" s="16"/>
      <c r="D21" s="27">
        <f t="shared" si="13"/>
        <v>0</v>
      </c>
      <c r="E21" s="28">
        <f t="shared" si="13"/>
        <v>67362.890000000014</v>
      </c>
      <c r="F21" s="17">
        <f>D21/D19</f>
        <v>0</v>
      </c>
      <c r="G21" s="17">
        <f>E21/E19</f>
        <v>0.48734769862165955</v>
      </c>
      <c r="H21" s="112" t="e">
        <f t="shared" si="15"/>
        <v>#DIV/0!</v>
      </c>
      <c r="I21" s="113" t="e">
        <f t="shared" si="16"/>
        <v>#DIV/0!</v>
      </c>
      <c r="J21" s="1"/>
      <c r="K21" s="27">
        <f t="shared" si="14"/>
        <v>0</v>
      </c>
      <c r="L21" s="28">
        <f t="shared" si="14"/>
        <v>4312.458999999998</v>
      </c>
      <c r="M21" s="17">
        <f>K21/K19</f>
        <v>0</v>
      </c>
      <c r="N21" s="17">
        <f>L21/L19</f>
        <v>0.39996240085823231</v>
      </c>
      <c r="O21" s="112" t="e">
        <f t="shared" si="9"/>
        <v>#DIV/0!</v>
      </c>
      <c r="P21" s="113" t="e">
        <f t="shared" si="10"/>
        <v>#DIV/0!</v>
      </c>
      <c r="Q21" s="8"/>
      <c r="R21" s="80" t="e">
        <f t="shared" si="6"/>
        <v>#DIV/0!</v>
      </c>
      <c r="S21" s="77">
        <f t="shared" si="7"/>
        <v>0.64018319285291903</v>
      </c>
      <c r="T21" s="81" t="e">
        <f t="shared" si="8"/>
        <v>#DIV/0!</v>
      </c>
    </row>
    <row r="22" spans="1:20" ht="24" customHeight="1" thickBot="1" x14ac:dyDescent="0.3">
      <c r="J22" s="12"/>
      <c r="Q22"/>
    </row>
    <row r="23" spans="1:20" s="53" customFormat="1" ht="15" customHeight="1" x14ac:dyDescent="0.25">
      <c r="A23" s="390" t="s">
        <v>2</v>
      </c>
      <c r="B23" s="406"/>
      <c r="C23" s="406"/>
      <c r="D23" s="401" t="s">
        <v>1</v>
      </c>
      <c r="E23" s="418"/>
      <c r="F23" s="402" t="s">
        <v>13</v>
      </c>
      <c r="G23" s="402"/>
      <c r="H23" s="419" t="s">
        <v>36</v>
      </c>
      <c r="I23" s="418"/>
      <c r="J23" s="1"/>
      <c r="K23" s="401" t="s">
        <v>19</v>
      </c>
      <c r="L23" s="418"/>
      <c r="M23" s="402" t="s">
        <v>13</v>
      </c>
      <c r="N23" s="402"/>
      <c r="O23" s="419" t="s">
        <v>36</v>
      </c>
      <c r="P23" s="418"/>
      <c r="Q23" s="8"/>
      <c r="R23" s="401" t="s">
        <v>22</v>
      </c>
      <c r="S23" s="402"/>
      <c r="T23" s="111" t="s">
        <v>0</v>
      </c>
    </row>
    <row r="24" spans="1:20" s="9" customFormat="1" ht="15" customHeight="1" x14ac:dyDescent="0.25">
      <c r="A24" s="407"/>
      <c r="B24" s="408"/>
      <c r="C24" s="408"/>
      <c r="D24" s="420" t="s">
        <v>44</v>
      </c>
      <c r="E24" s="421"/>
      <c r="F24" s="422" t="str">
        <f>D24</f>
        <v>jan - mar</v>
      </c>
      <c r="G24" s="422"/>
      <c r="H24" s="420" t="str">
        <f>F24</f>
        <v>jan - mar</v>
      </c>
      <c r="I24" s="421"/>
      <c r="J24" s="1"/>
      <c r="K24" s="420" t="str">
        <f>D24</f>
        <v>jan - mar</v>
      </c>
      <c r="L24" s="421"/>
      <c r="M24" s="422" t="str">
        <f>D24</f>
        <v>jan - mar</v>
      </c>
      <c r="N24" s="422"/>
      <c r="O24" s="420" t="str">
        <f>D24</f>
        <v>jan - mar</v>
      </c>
      <c r="P24" s="421"/>
      <c r="Q24" s="8"/>
      <c r="R24" s="420" t="str">
        <f>D24</f>
        <v>jan - mar</v>
      </c>
      <c r="S24" s="422"/>
      <c r="T24" s="109" t="s">
        <v>37</v>
      </c>
    </row>
    <row r="25" spans="1:20" ht="15.75" customHeight="1" thickBot="1" x14ac:dyDescent="0.3">
      <c r="A25" s="407"/>
      <c r="B25" s="408"/>
      <c r="C25" s="408"/>
      <c r="D25" s="108">
        <v>2016</v>
      </c>
      <c r="E25" s="109">
        <v>2017</v>
      </c>
      <c r="F25" s="110">
        <f>D25</f>
        <v>2016</v>
      </c>
      <c r="G25" s="110">
        <f>E25</f>
        <v>2017</v>
      </c>
      <c r="H25" s="108" t="s">
        <v>1</v>
      </c>
      <c r="I25" s="109" t="s">
        <v>14</v>
      </c>
      <c r="J25" s="1"/>
      <c r="K25" s="108">
        <f>D25</f>
        <v>2016</v>
      </c>
      <c r="L25" s="109">
        <f>E25</f>
        <v>2017</v>
      </c>
      <c r="M25" s="110">
        <f>F25</f>
        <v>2016</v>
      </c>
      <c r="N25" s="109">
        <f>G25</f>
        <v>2017</v>
      </c>
      <c r="O25" s="110">
        <v>1000</v>
      </c>
      <c r="P25" s="109" t="s">
        <v>14</v>
      </c>
      <c r="Q25" s="8"/>
      <c r="R25" s="108">
        <f>D25</f>
        <v>2016</v>
      </c>
      <c r="S25" s="110">
        <f>E25</f>
        <v>2017</v>
      </c>
      <c r="T25" s="109" t="s">
        <v>23</v>
      </c>
    </row>
    <row r="26" spans="1:20" ht="24" customHeight="1" thickBot="1" x14ac:dyDescent="0.3">
      <c r="A26" s="89" t="s">
        <v>29</v>
      </c>
      <c r="B26" s="86"/>
      <c r="C26" s="19"/>
      <c r="D26" s="23"/>
      <c r="E26" s="24"/>
      <c r="F26" s="20" t="e">
        <f>D26/D36</f>
        <v>#DIV/0!</v>
      </c>
      <c r="G26" s="20" t="e">
        <f>E26/E36</f>
        <v>#DIV/0!</v>
      </c>
      <c r="H26" s="97" t="e">
        <f t="shared" ref="H26:H40" si="17">(E26-D26)/D26</f>
        <v>#DIV/0!</v>
      </c>
      <c r="I26" s="100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97" t="e">
        <f t="shared" ref="O26:O40" si="19">(L26-K26)/K26</f>
        <v>#DIV/0!</v>
      </c>
      <c r="P26" s="100" t="e">
        <f t="shared" ref="P26:P40" si="20">(N26-M26)/M26</f>
        <v>#DIV/0!</v>
      </c>
      <c r="Q26" s="52"/>
      <c r="R26" s="30" t="e">
        <f>(K26/D26)*10</f>
        <v>#DIV/0!</v>
      </c>
      <c r="S26" s="77" t="e">
        <f>(L26/E26)*10</f>
        <v>#DIV/0!</v>
      </c>
      <c r="T26" s="62" t="e">
        <f>(S26-R26)/R26</f>
        <v>#DIV/0!</v>
      </c>
    </row>
    <row r="27" spans="1:20" ht="24" customHeight="1" x14ac:dyDescent="0.25">
      <c r="A27" s="90" t="s">
        <v>48</v>
      </c>
      <c r="B27" s="5"/>
      <c r="C27" s="1"/>
      <c r="D27" s="25"/>
      <c r="E27" s="26"/>
      <c r="F27" s="59" t="e">
        <f>D27/D26</f>
        <v>#DIV/0!</v>
      </c>
      <c r="G27" s="59" t="e">
        <f>E27/E26</f>
        <v>#DIV/0!</v>
      </c>
      <c r="H27" s="98" t="e">
        <f t="shared" si="17"/>
        <v>#DIV/0!</v>
      </c>
      <c r="I27" s="101" t="e">
        <f t="shared" si="18"/>
        <v>#DIV/0!</v>
      </c>
      <c r="J27" s="5"/>
      <c r="K27" s="25"/>
      <c r="L27" s="26"/>
      <c r="M27" s="59" t="e">
        <f>K27/K26</f>
        <v>#DIV/0!</v>
      </c>
      <c r="N27" s="59" t="e">
        <f>L27/L26</f>
        <v>#DIV/0!</v>
      </c>
      <c r="O27" s="98" t="e">
        <f t="shared" si="19"/>
        <v>#DIV/0!</v>
      </c>
      <c r="P27" s="101" t="e">
        <f t="shared" si="20"/>
        <v>#DIV/0!</v>
      </c>
      <c r="Q27" s="57"/>
      <c r="R27" s="33" t="e">
        <f t="shared" ref="R27:R40" si="21">(K27/D27)*10</f>
        <v>#DIV/0!</v>
      </c>
      <c r="S27" s="34" t="e">
        <f t="shared" ref="S27:S40" si="22">(L27/E27)*10</f>
        <v>#DIV/0!</v>
      </c>
      <c r="T27" s="61" t="e">
        <f t="shared" ref="T27:T40" si="23">(S27-R27)/R27</f>
        <v>#DIV/0!</v>
      </c>
    </row>
    <row r="28" spans="1:20" ht="24" customHeight="1" x14ac:dyDescent="0.25">
      <c r="A28" s="94" t="s">
        <v>47</v>
      </c>
      <c r="B28" s="87"/>
      <c r="C28" s="88"/>
      <c r="D28" s="95"/>
      <c r="E28" s="96">
        <f>E29+E30</f>
        <v>0</v>
      </c>
      <c r="F28" s="56" t="e">
        <f>D28/D26</f>
        <v>#DIV/0!</v>
      </c>
      <c r="G28" s="56" t="e">
        <f>E28/E26</f>
        <v>#DIV/0!</v>
      </c>
      <c r="H28" s="99" t="e">
        <f t="shared" si="17"/>
        <v>#DIV/0!</v>
      </c>
      <c r="I28" s="102" t="e">
        <f t="shared" si="18"/>
        <v>#DIV/0!</v>
      </c>
      <c r="J28" s="5"/>
      <c r="K28" s="95"/>
      <c r="L28" s="96">
        <f>L29+L30</f>
        <v>0</v>
      </c>
      <c r="M28" s="56" t="e">
        <f>K28/K26</f>
        <v>#DIV/0!</v>
      </c>
      <c r="N28" s="56" t="e">
        <f>L28/L26</f>
        <v>#DIV/0!</v>
      </c>
      <c r="O28" s="99" t="e">
        <f t="shared" si="19"/>
        <v>#DIV/0!</v>
      </c>
      <c r="P28" s="102" t="e">
        <f t="shared" si="20"/>
        <v>#DIV/0!</v>
      </c>
      <c r="Q28" s="57"/>
      <c r="R28" s="78" t="e">
        <f t="shared" si="21"/>
        <v>#DIV/0!</v>
      </c>
      <c r="S28" s="79" t="e">
        <f t="shared" si="22"/>
        <v>#DIV/0!</v>
      </c>
      <c r="T28" s="63" t="e">
        <f t="shared" si="23"/>
        <v>#DIV/0!</v>
      </c>
    </row>
    <row r="29" spans="1:20" ht="24" customHeight="1" x14ac:dyDescent="0.25">
      <c r="A29" s="58"/>
      <c r="B29" s="91" t="s">
        <v>46</v>
      </c>
      <c r="C29" s="1"/>
      <c r="D29" s="25"/>
      <c r="E29" s="26"/>
      <c r="F29" s="59"/>
      <c r="G29" s="59" t="e">
        <f>E29/E28</f>
        <v>#DIV/0!</v>
      </c>
      <c r="H29" s="103" t="e">
        <f t="shared" si="17"/>
        <v>#DIV/0!</v>
      </c>
      <c r="I29" s="104" t="e">
        <f t="shared" si="18"/>
        <v>#DIV/0!</v>
      </c>
      <c r="J29" s="5"/>
      <c r="K29" s="25"/>
      <c r="L29" s="26"/>
      <c r="M29" s="59"/>
      <c r="N29" s="59" t="e">
        <f>L29/L28</f>
        <v>#DIV/0!</v>
      </c>
      <c r="O29" s="103" t="e">
        <f t="shared" si="19"/>
        <v>#DIV/0!</v>
      </c>
      <c r="P29" s="104" t="e">
        <f t="shared" si="20"/>
        <v>#DIV/0!</v>
      </c>
      <c r="Q29" s="57"/>
      <c r="R29" s="105" t="e">
        <f t="shared" si="21"/>
        <v>#DIV/0!</v>
      </c>
      <c r="S29" s="106" t="e">
        <f t="shared" si="22"/>
        <v>#DIV/0!</v>
      </c>
      <c r="T29" s="107" t="e">
        <f t="shared" si="23"/>
        <v>#DIV/0!</v>
      </c>
    </row>
    <row r="30" spans="1:20" ht="24" customHeight="1" thickBot="1" x14ac:dyDescent="0.3">
      <c r="A30" s="58"/>
      <c r="B30" s="91" t="s">
        <v>49</v>
      </c>
      <c r="C30" s="1"/>
      <c r="D30" s="25"/>
      <c r="E30" s="26"/>
      <c r="F30" s="59" t="e">
        <f>D30/D28</f>
        <v>#DIV/0!</v>
      </c>
      <c r="G30" s="59" t="e">
        <f>E30/E28</f>
        <v>#DIV/0!</v>
      </c>
      <c r="H30" s="103" t="e">
        <f t="shared" si="17"/>
        <v>#DIV/0!</v>
      </c>
      <c r="I30" s="104" t="e">
        <f t="shared" si="18"/>
        <v>#DIV/0!</v>
      </c>
      <c r="J30" s="5"/>
      <c r="K30" s="25"/>
      <c r="L30" s="26"/>
      <c r="M30" s="59" t="e">
        <f>K30/K28</f>
        <v>#DIV/0!</v>
      </c>
      <c r="N30" s="59" t="e">
        <f>L30/L28</f>
        <v>#DIV/0!</v>
      </c>
      <c r="O30" s="103" t="e">
        <f t="shared" si="19"/>
        <v>#DIV/0!</v>
      </c>
      <c r="P30" s="104" t="e">
        <f t="shared" si="20"/>
        <v>#DIV/0!</v>
      </c>
      <c r="Q30" s="57"/>
      <c r="R30" s="80" t="e">
        <f t="shared" si="21"/>
        <v>#DIV/0!</v>
      </c>
      <c r="S30" s="77" t="e">
        <f t="shared" si="22"/>
        <v>#DIV/0!</v>
      </c>
      <c r="T30" s="81" t="e">
        <f t="shared" si="23"/>
        <v>#DIV/0!</v>
      </c>
    </row>
    <row r="31" spans="1:20" ht="24" customHeight="1" thickBot="1" x14ac:dyDescent="0.3">
      <c r="A31" s="89" t="s">
        <v>30</v>
      </c>
      <c r="B31" s="86"/>
      <c r="C31" s="19"/>
      <c r="D31" s="23"/>
      <c r="E31" s="24"/>
      <c r="F31" s="20" t="e">
        <f>D31/D36</f>
        <v>#DIV/0!</v>
      </c>
      <c r="G31" s="20" t="e">
        <f>E31/E36</f>
        <v>#DIV/0!</v>
      </c>
      <c r="H31" s="97" t="e">
        <f t="shared" si="17"/>
        <v>#DIV/0!</v>
      </c>
      <c r="I31" s="100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97" t="e">
        <f t="shared" si="19"/>
        <v>#DIV/0!</v>
      </c>
      <c r="P31" s="100" t="e">
        <f t="shared" si="20"/>
        <v>#DIV/0!</v>
      </c>
      <c r="Q31" s="57"/>
      <c r="R31" s="30" t="e">
        <f t="shared" si="21"/>
        <v>#DIV/0!</v>
      </c>
      <c r="S31" s="77" t="e">
        <f t="shared" si="22"/>
        <v>#DIV/0!</v>
      </c>
      <c r="T31" s="62" t="e">
        <f t="shared" si="23"/>
        <v>#DIV/0!</v>
      </c>
    </row>
    <row r="32" spans="1:20" ht="24" customHeight="1" thickBot="1" x14ac:dyDescent="0.3">
      <c r="A32" s="90" t="s">
        <v>48</v>
      </c>
      <c r="B32" s="5"/>
      <c r="C32" s="1"/>
      <c r="D32" s="25"/>
      <c r="E32" s="26"/>
      <c r="F32" s="59" t="e">
        <f>D32/D31</f>
        <v>#DIV/0!</v>
      </c>
      <c r="G32" s="59" t="e">
        <f>E32/E31</f>
        <v>#DIV/0!</v>
      </c>
      <c r="H32" s="98" t="e">
        <f t="shared" si="17"/>
        <v>#DIV/0!</v>
      </c>
      <c r="I32" s="101" t="e">
        <f t="shared" si="18"/>
        <v>#DIV/0!</v>
      </c>
      <c r="J32" s="5"/>
      <c r="K32" s="25"/>
      <c r="L32" s="26"/>
      <c r="M32" s="59" t="e">
        <f>K32/K31</f>
        <v>#DIV/0!</v>
      </c>
      <c r="N32" s="59" t="e">
        <f>L32/L31</f>
        <v>#DIV/0!</v>
      </c>
      <c r="O32" s="98" t="e">
        <f t="shared" si="19"/>
        <v>#DIV/0!</v>
      </c>
      <c r="P32" s="101" t="e">
        <f t="shared" si="20"/>
        <v>#DIV/0!</v>
      </c>
      <c r="Q32" s="57"/>
      <c r="R32" s="30" t="e">
        <f t="shared" si="21"/>
        <v>#DIV/0!</v>
      </c>
      <c r="S32" s="77" t="e">
        <f t="shared" si="22"/>
        <v>#DIV/0!</v>
      </c>
      <c r="T32" s="62" t="e">
        <f t="shared" si="23"/>
        <v>#DIV/0!</v>
      </c>
    </row>
    <row r="33" spans="1:20" ht="24" customHeight="1" thickBot="1" x14ac:dyDescent="0.3">
      <c r="A33" s="94" t="s">
        <v>47</v>
      </c>
      <c r="B33" s="87"/>
      <c r="C33" s="88"/>
      <c r="D33" s="95"/>
      <c r="E33" s="96">
        <f>E34+E35</f>
        <v>0</v>
      </c>
      <c r="F33" s="56" t="e">
        <f>D33/D31</f>
        <v>#DIV/0!</v>
      </c>
      <c r="G33" s="56" t="e">
        <f>E33/E31</f>
        <v>#DIV/0!</v>
      </c>
      <c r="H33" s="99" t="e">
        <f t="shared" si="17"/>
        <v>#DIV/0!</v>
      </c>
      <c r="I33" s="102" t="e">
        <f t="shared" si="18"/>
        <v>#DIV/0!</v>
      </c>
      <c r="J33" s="5"/>
      <c r="K33" s="95"/>
      <c r="L33" s="96">
        <f>L34+L35</f>
        <v>0</v>
      </c>
      <c r="M33" s="56" t="e">
        <f>K33/K31</f>
        <v>#DIV/0!</v>
      </c>
      <c r="N33" s="56" t="e">
        <f>L33/L31</f>
        <v>#DIV/0!</v>
      </c>
      <c r="O33" s="99" t="e">
        <f t="shared" si="19"/>
        <v>#DIV/0!</v>
      </c>
      <c r="P33" s="102" t="e">
        <f t="shared" si="20"/>
        <v>#DIV/0!</v>
      </c>
      <c r="Q33" s="57"/>
      <c r="R33" s="30" t="e">
        <f t="shared" si="21"/>
        <v>#DIV/0!</v>
      </c>
      <c r="S33" s="77" t="e">
        <f t="shared" si="22"/>
        <v>#DIV/0!</v>
      </c>
      <c r="T33" s="62" t="e">
        <f t="shared" si="23"/>
        <v>#DIV/0!</v>
      </c>
    </row>
    <row r="34" spans="1:20" ht="24" customHeight="1" x14ac:dyDescent="0.25">
      <c r="A34" s="58"/>
      <c r="B34" s="91" t="s">
        <v>46</v>
      </c>
      <c r="C34" s="1"/>
      <c r="D34" s="25"/>
      <c r="E34" s="26"/>
      <c r="F34" s="4"/>
      <c r="G34" s="4" t="e">
        <f>E34/E33</f>
        <v>#DIV/0!</v>
      </c>
      <c r="H34" s="103" t="e">
        <f t="shared" si="17"/>
        <v>#DIV/0!</v>
      </c>
      <c r="I34" s="104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03" t="e">
        <f t="shared" si="19"/>
        <v>#DIV/0!</v>
      </c>
      <c r="P34" s="104" t="e">
        <f t="shared" si="20"/>
        <v>#DIV/0!</v>
      </c>
      <c r="Q34" s="8"/>
      <c r="R34" s="114" t="e">
        <f t="shared" si="21"/>
        <v>#DIV/0!</v>
      </c>
      <c r="S34" s="115" t="e">
        <f t="shared" si="22"/>
        <v>#DIV/0!</v>
      </c>
      <c r="T34" s="116" t="e">
        <f t="shared" si="23"/>
        <v>#DIV/0!</v>
      </c>
    </row>
    <row r="35" spans="1:20" ht="24" customHeight="1" thickBot="1" x14ac:dyDescent="0.3">
      <c r="A35" s="58"/>
      <c r="B35" s="91" t="s">
        <v>49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03" t="e">
        <f t="shared" si="17"/>
        <v>#DIV/0!</v>
      </c>
      <c r="I35" s="104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03" t="e">
        <f t="shared" si="19"/>
        <v>#DIV/0!</v>
      </c>
      <c r="P35" s="104" t="e">
        <f t="shared" si="20"/>
        <v>#DIV/0!</v>
      </c>
      <c r="Q35" s="8"/>
      <c r="R35" s="80" t="e">
        <f t="shared" si="21"/>
        <v>#DIV/0!</v>
      </c>
      <c r="S35" s="77" t="e">
        <f t="shared" si="22"/>
        <v>#DIV/0!</v>
      </c>
      <c r="T35" s="81" t="e">
        <f t="shared" si="23"/>
        <v>#DIV/0!</v>
      </c>
    </row>
    <row r="36" spans="1:20" ht="24" customHeight="1" thickBot="1" x14ac:dyDescent="0.3">
      <c r="A36" s="89" t="s">
        <v>12</v>
      </c>
      <c r="B36" s="86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97" t="e">
        <f t="shared" si="17"/>
        <v>#DIV/0!</v>
      </c>
      <c r="I36" s="100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97">
        <f t="shared" si="19"/>
        <v>0.15245650864106713</v>
      </c>
      <c r="P36" s="100" t="e">
        <f t="shared" si="20"/>
        <v>#DIV/0!</v>
      </c>
      <c r="Q36" s="8"/>
      <c r="R36" s="30" t="e">
        <f t="shared" si="21"/>
        <v>#DIV/0!</v>
      </c>
      <c r="S36" s="77" t="e">
        <f t="shared" si="22"/>
        <v>#DIV/0!</v>
      </c>
      <c r="T36" s="62" t="e">
        <f t="shared" si="23"/>
        <v>#DIV/0!</v>
      </c>
    </row>
    <row r="37" spans="1:20" ht="24" customHeight="1" x14ac:dyDescent="0.25">
      <c r="A37" s="90" t="s">
        <v>48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59" t="e">
        <f>D37/D36</f>
        <v>#DIV/0!</v>
      </c>
      <c r="G37" s="59" t="e">
        <f>E37/E36</f>
        <v>#DIV/0!</v>
      </c>
      <c r="H37" s="98" t="e">
        <f t="shared" si="17"/>
        <v>#DIV/0!</v>
      </c>
      <c r="I37" s="101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59">
        <f>K37/K36</f>
        <v>0</v>
      </c>
      <c r="N37" s="59">
        <f>L37/L36</f>
        <v>0</v>
      </c>
      <c r="O37" s="98" t="e">
        <f t="shared" si="19"/>
        <v>#DIV/0!</v>
      </c>
      <c r="P37" s="101" t="e">
        <f t="shared" si="20"/>
        <v>#DIV/0!</v>
      </c>
      <c r="Q37" s="57"/>
      <c r="R37" s="117" t="e">
        <f t="shared" si="21"/>
        <v>#DIV/0!</v>
      </c>
      <c r="S37" s="118" t="e">
        <f t="shared" si="22"/>
        <v>#DIV/0!</v>
      </c>
      <c r="T37" s="119" t="e">
        <f t="shared" si="23"/>
        <v>#DIV/0!</v>
      </c>
    </row>
    <row r="38" spans="1:20" ht="24" customHeight="1" x14ac:dyDescent="0.25">
      <c r="A38" s="94" t="s">
        <v>47</v>
      </c>
      <c r="B38" s="87"/>
      <c r="C38" s="88"/>
      <c r="D38" s="95">
        <f t="shared" ref="D38:E38" si="26">D28+D33</f>
        <v>0</v>
      </c>
      <c r="E38" s="96">
        <f t="shared" si="26"/>
        <v>0</v>
      </c>
      <c r="F38" s="56" t="e">
        <f>D38/D36</f>
        <v>#DIV/0!</v>
      </c>
      <c r="G38" s="56" t="e">
        <f>E38/E36</f>
        <v>#DIV/0!</v>
      </c>
      <c r="H38" s="99" t="e">
        <f t="shared" si="17"/>
        <v>#DIV/0!</v>
      </c>
      <c r="I38" s="102" t="e">
        <f t="shared" si="18"/>
        <v>#DIV/0!</v>
      </c>
      <c r="J38" s="5"/>
      <c r="K38" s="95">
        <f t="shared" ref="K38:L38" si="27">K28+K33</f>
        <v>0</v>
      </c>
      <c r="L38" s="96">
        <f t="shared" si="27"/>
        <v>0</v>
      </c>
      <c r="M38" s="56">
        <f>K38/K36</f>
        <v>0</v>
      </c>
      <c r="N38" s="56">
        <f>L38/L36</f>
        <v>0</v>
      </c>
      <c r="O38" s="99" t="e">
        <f t="shared" si="19"/>
        <v>#DIV/0!</v>
      </c>
      <c r="P38" s="102" t="e">
        <f t="shared" si="20"/>
        <v>#DIV/0!</v>
      </c>
      <c r="Q38" s="57"/>
      <c r="R38" s="54" t="e">
        <f t="shared" si="21"/>
        <v>#DIV/0!</v>
      </c>
      <c r="S38" s="55" t="e">
        <f t="shared" si="22"/>
        <v>#DIV/0!</v>
      </c>
      <c r="T38" s="63" t="e">
        <f t="shared" si="23"/>
        <v>#DIV/0!</v>
      </c>
    </row>
    <row r="39" spans="1:20" ht="24" customHeight="1" x14ac:dyDescent="0.25">
      <c r="A39" s="58"/>
      <c r="B39" s="91" t="s">
        <v>46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03" t="e">
        <f t="shared" si="17"/>
        <v>#DIV/0!</v>
      </c>
      <c r="I39" s="104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03" t="e">
        <f t="shared" si="19"/>
        <v>#DIV/0!</v>
      </c>
      <c r="P39" s="104" t="e">
        <f t="shared" si="20"/>
        <v>#DIV/0!</v>
      </c>
      <c r="Q39" s="8"/>
      <c r="R39" s="105" t="e">
        <f t="shared" si="21"/>
        <v>#DIV/0!</v>
      </c>
      <c r="S39" s="106" t="e">
        <f t="shared" si="22"/>
        <v>#DIV/0!</v>
      </c>
      <c r="T39" s="107" t="e">
        <f t="shared" si="23"/>
        <v>#DIV/0!</v>
      </c>
    </row>
    <row r="40" spans="1:20" ht="24" customHeight="1" thickBot="1" x14ac:dyDescent="0.3">
      <c r="A40" s="92"/>
      <c r="B40" s="93" t="s">
        <v>49</v>
      </c>
      <c r="C40" s="16"/>
      <c r="D40" s="27">
        <f t="shared" ref="D40:E40" si="30">D30+D35</f>
        <v>0</v>
      </c>
      <c r="E40" s="28">
        <f t="shared" si="30"/>
        <v>0</v>
      </c>
      <c r="F40" s="17" t="e">
        <f>D40/D38</f>
        <v>#DIV/0!</v>
      </c>
      <c r="G40" s="17" t="e">
        <f>E40/E38</f>
        <v>#DIV/0!</v>
      </c>
      <c r="H40" s="112" t="e">
        <f t="shared" si="17"/>
        <v>#DIV/0!</v>
      </c>
      <c r="I40" s="113" t="e">
        <f t="shared" si="18"/>
        <v>#DIV/0!</v>
      </c>
      <c r="J40" s="1"/>
      <c r="K40" s="27">
        <f t="shared" ref="K40:L40" si="31">K30+K35</f>
        <v>0</v>
      </c>
      <c r="L40" s="28">
        <f t="shared" si="31"/>
        <v>0</v>
      </c>
      <c r="M40" s="17" t="e">
        <f>K40/K38</f>
        <v>#DIV/0!</v>
      </c>
      <c r="N40" s="17" t="e">
        <f>L40/L38</f>
        <v>#DIV/0!</v>
      </c>
      <c r="O40" s="112" t="e">
        <f t="shared" si="19"/>
        <v>#DIV/0!</v>
      </c>
      <c r="P40" s="113" t="e">
        <f t="shared" si="20"/>
        <v>#DIV/0!</v>
      </c>
      <c r="Q40" s="8"/>
      <c r="R40" s="80" t="e">
        <f t="shared" si="21"/>
        <v>#DIV/0!</v>
      </c>
      <c r="S40" s="77" t="e">
        <f t="shared" si="22"/>
        <v>#DIV/0!</v>
      </c>
      <c r="T40" s="81" t="e">
        <f t="shared" si="23"/>
        <v>#DIV/0!</v>
      </c>
    </row>
    <row r="41" spans="1:20" ht="24.75" customHeight="1" thickBot="1" x14ac:dyDescent="0.3"/>
    <row r="42" spans="1:20" ht="15" customHeight="1" x14ac:dyDescent="0.25">
      <c r="A42" s="390" t="s">
        <v>2</v>
      </c>
      <c r="B42" s="406"/>
      <c r="C42" s="406"/>
      <c r="D42" s="401" t="s">
        <v>1</v>
      </c>
      <c r="E42" s="418"/>
      <c r="F42" s="402" t="s">
        <v>13</v>
      </c>
      <c r="G42" s="402"/>
      <c r="H42" s="419" t="s">
        <v>36</v>
      </c>
      <c r="I42" s="418"/>
      <c r="J42" s="1"/>
      <c r="K42" s="401" t="s">
        <v>19</v>
      </c>
      <c r="L42" s="418"/>
      <c r="M42" s="402" t="s">
        <v>13</v>
      </c>
      <c r="N42" s="402"/>
      <c r="O42" s="419" t="s">
        <v>36</v>
      </c>
      <c r="P42" s="418"/>
      <c r="Q42" s="8"/>
      <c r="R42" s="401" t="s">
        <v>22</v>
      </c>
      <c r="S42" s="402"/>
      <c r="T42" s="111" t="s">
        <v>0</v>
      </c>
    </row>
    <row r="43" spans="1:20" ht="15" customHeight="1" x14ac:dyDescent="0.25">
      <c r="A43" s="407"/>
      <c r="B43" s="408"/>
      <c r="C43" s="408"/>
      <c r="D43" s="420" t="s">
        <v>44</v>
      </c>
      <c r="E43" s="421"/>
      <c r="F43" s="422" t="str">
        <f>D43</f>
        <v>jan - mar</v>
      </c>
      <c r="G43" s="422"/>
      <c r="H43" s="420" t="str">
        <f>F43</f>
        <v>jan - mar</v>
      </c>
      <c r="I43" s="421"/>
      <c r="J43" s="1"/>
      <c r="K43" s="420" t="str">
        <f>D43</f>
        <v>jan - mar</v>
      </c>
      <c r="L43" s="421"/>
      <c r="M43" s="422" t="str">
        <f>D43</f>
        <v>jan - mar</v>
      </c>
      <c r="N43" s="422"/>
      <c r="O43" s="420" t="str">
        <f>D43</f>
        <v>jan - mar</v>
      </c>
      <c r="P43" s="421"/>
      <c r="Q43" s="8"/>
      <c r="R43" s="420" t="str">
        <f>D43</f>
        <v>jan - mar</v>
      </c>
      <c r="S43" s="422"/>
      <c r="T43" s="109" t="s">
        <v>37</v>
      </c>
    </row>
    <row r="44" spans="1:20" ht="15.75" customHeight="1" thickBot="1" x14ac:dyDescent="0.3">
      <c r="A44" s="407"/>
      <c r="B44" s="408"/>
      <c r="C44" s="408"/>
      <c r="D44" s="108">
        <v>2016</v>
      </c>
      <c r="E44" s="109">
        <v>2017</v>
      </c>
      <c r="F44" s="110">
        <f>D44</f>
        <v>2016</v>
      </c>
      <c r="G44" s="110">
        <f>E44</f>
        <v>2017</v>
      </c>
      <c r="H44" s="108" t="s">
        <v>1</v>
      </c>
      <c r="I44" s="109" t="s">
        <v>14</v>
      </c>
      <c r="J44" s="1"/>
      <c r="K44" s="108">
        <f>D44</f>
        <v>2016</v>
      </c>
      <c r="L44" s="109">
        <f>E44</f>
        <v>2017</v>
      </c>
      <c r="M44" s="110">
        <f>F44</f>
        <v>2016</v>
      </c>
      <c r="N44" s="109">
        <f>G44</f>
        <v>2017</v>
      </c>
      <c r="O44" s="110">
        <v>1000</v>
      </c>
      <c r="P44" s="109" t="s">
        <v>14</v>
      </c>
      <c r="Q44" s="8"/>
      <c r="R44" s="108">
        <f>D44</f>
        <v>2016</v>
      </c>
      <c r="S44" s="110">
        <f>E44</f>
        <v>2017</v>
      </c>
      <c r="T44" s="109" t="s">
        <v>23</v>
      </c>
    </row>
    <row r="45" spans="1:20" ht="24" customHeight="1" thickBot="1" x14ac:dyDescent="0.3">
      <c r="A45" s="89" t="s">
        <v>29</v>
      </c>
      <c r="B45" s="86"/>
      <c r="C45" s="19"/>
      <c r="D45" s="23"/>
      <c r="E45" s="24"/>
      <c r="F45" s="20" t="e">
        <f>D45/D55</f>
        <v>#DIV/0!</v>
      </c>
      <c r="G45" s="20" t="e">
        <f>E45/E55</f>
        <v>#DIV/0!</v>
      </c>
      <c r="H45" s="97" t="e">
        <f t="shared" ref="H45:H59" si="32">(E45-D45)/D45</f>
        <v>#DIV/0!</v>
      </c>
      <c r="I45" s="100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97" t="e">
        <f t="shared" ref="O45:O59" si="34">(L45-K45)/K45</f>
        <v>#DIV/0!</v>
      </c>
      <c r="P45" s="100" t="e">
        <f t="shared" ref="P45:P59" si="35">(N45-M45)/M45</f>
        <v>#DIV/0!</v>
      </c>
      <c r="Q45" s="52"/>
      <c r="R45" s="30" t="e">
        <f>(K45/D45)*10</f>
        <v>#DIV/0!</v>
      </c>
      <c r="S45" s="77" t="e">
        <f>(L45/E45)*10</f>
        <v>#DIV/0!</v>
      </c>
      <c r="T45" s="62" t="e">
        <f>(S45-R45)/R45</f>
        <v>#DIV/0!</v>
      </c>
    </row>
    <row r="46" spans="1:20" ht="24" customHeight="1" x14ac:dyDescent="0.25">
      <c r="A46" s="90" t="s">
        <v>48</v>
      </c>
      <c r="B46" s="5"/>
      <c r="C46" s="1"/>
      <c r="D46" s="25"/>
      <c r="E46" s="26"/>
      <c r="F46" s="59" t="e">
        <f>D46/D45</f>
        <v>#DIV/0!</v>
      </c>
      <c r="G46" s="59" t="e">
        <f>E46/E45</f>
        <v>#DIV/0!</v>
      </c>
      <c r="H46" s="98" t="e">
        <f t="shared" si="32"/>
        <v>#DIV/0!</v>
      </c>
      <c r="I46" s="101" t="e">
        <f t="shared" si="33"/>
        <v>#DIV/0!</v>
      </c>
      <c r="J46" s="5"/>
      <c r="K46" s="25"/>
      <c r="L46" s="26"/>
      <c r="M46" s="59" t="e">
        <f>K46/K45</f>
        <v>#DIV/0!</v>
      </c>
      <c r="N46" s="59" t="e">
        <f>L46/L45</f>
        <v>#DIV/0!</v>
      </c>
      <c r="O46" s="98" t="e">
        <f t="shared" si="34"/>
        <v>#DIV/0!</v>
      </c>
      <c r="P46" s="101" t="e">
        <f t="shared" si="35"/>
        <v>#DIV/0!</v>
      </c>
      <c r="Q46" s="57"/>
      <c r="R46" s="33" t="e">
        <f t="shared" ref="R46:R59" si="36">(K46/D46)*10</f>
        <v>#DIV/0!</v>
      </c>
      <c r="S46" s="34" t="e">
        <f t="shared" ref="S46:S59" si="37">(L46/E46)*10</f>
        <v>#DIV/0!</v>
      </c>
      <c r="T46" s="61" t="e">
        <f t="shared" ref="T46:T59" si="38">(S46-R46)/R46</f>
        <v>#DIV/0!</v>
      </c>
    </row>
    <row r="47" spans="1:20" ht="24" customHeight="1" x14ac:dyDescent="0.25">
      <c r="A47" s="94" t="s">
        <v>47</v>
      </c>
      <c r="B47" s="87"/>
      <c r="C47" s="88"/>
      <c r="D47" s="95"/>
      <c r="E47" s="96">
        <f>E48+E49</f>
        <v>0</v>
      </c>
      <c r="F47" s="56" t="e">
        <f>D47/D45</f>
        <v>#DIV/0!</v>
      </c>
      <c r="G47" s="56" t="e">
        <f>E47/E45</f>
        <v>#DIV/0!</v>
      </c>
      <c r="H47" s="99" t="e">
        <f t="shared" si="32"/>
        <v>#DIV/0!</v>
      </c>
      <c r="I47" s="102" t="e">
        <f t="shared" si="33"/>
        <v>#DIV/0!</v>
      </c>
      <c r="J47" s="5"/>
      <c r="K47" s="95"/>
      <c r="L47" s="96">
        <f>L48+L49</f>
        <v>0</v>
      </c>
      <c r="M47" s="56" t="e">
        <f>K47/K45</f>
        <v>#DIV/0!</v>
      </c>
      <c r="N47" s="56" t="e">
        <f>L47/L45</f>
        <v>#DIV/0!</v>
      </c>
      <c r="O47" s="99" t="e">
        <f t="shared" si="34"/>
        <v>#DIV/0!</v>
      </c>
      <c r="P47" s="102" t="e">
        <f t="shared" si="35"/>
        <v>#DIV/0!</v>
      </c>
      <c r="Q47" s="57"/>
      <c r="R47" s="78" t="e">
        <f t="shared" si="36"/>
        <v>#DIV/0!</v>
      </c>
      <c r="S47" s="79" t="e">
        <f t="shared" si="37"/>
        <v>#DIV/0!</v>
      </c>
      <c r="T47" s="63" t="e">
        <f t="shared" si="38"/>
        <v>#DIV/0!</v>
      </c>
    </row>
    <row r="48" spans="1:20" ht="24" customHeight="1" x14ac:dyDescent="0.25">
      <c r="A48" s="58"/>
      <c r="B48" s="91" t="s">
        <v>46</v>
      </c>
      <c r="C48" s="1"/>
      <c r="D48" s="25"/>
      <c r="E48" s="26"/>
      <c r="F48" s="59"/>
      <c r="G48" s="59" t="e">
        <f>E48/E47</f>
        <v>#DIV/0!</v>
      </c>
      <c r="H48" s="103" t="e">
        <f t="shared" si="32"/>
        <v>#DIV/0!</v>
      </c>
      <c r="I48" s="104" t="e">
        <f t="shared" si="33"/>
        <v>#DIV/0!</v>
      </c>
      <c r="J48" s="5"/>
      <c r="K48" s="25"/>
      <c r="L48" s="26"/>
      <c r="M48" s="59"/>
      <c r="N48" s="59" t="e">
        <f>L48/L47</f>
        <v>#DIV/0!</v>
      </c>
      <c r="O48" s="103" t="e">
        <f t="shared" si="34"/>
        <v>#DIV/0!</v>
      </c>
      <c r="P48" s="104" t="e">
        <f t="shared" si="35"/>
        <v>#DIV/0!</v>
      </c>
      <c r="Q48" s="57"/>
      <c r="R48" s="105" t="e">
        <f t="shared" si="36"/>
        <v>#DIV/0!</v>
      </c>
      <c r="S48" s="106" t="e">
        <f t="shared" si="37"/>
        <v>#DIV/0!</v>
      </c>
      <c r="T48" s="107" t="e">
        <f t="shared" si="38"/>
        <v>#DIV/0!</v>
      </c>
    </row>
    <row r="49" spans="1:20" ht="24" customHeight="1" thickBot="1" x14ac:dyDescent="0.3">
      <c r="A49" s="58"/>
      <c r="B49" s="91" t="s">
        <v>49</v>
      </c>
      <c r="C49" s="1"/>
      <c r="D49" s="25"/>
      <c r="E49" s="26"/>
      <c r="F49" s="59" t="e">
        <f>D49/D47</f>
        <v>#DIV/0!</v>
      </c>
      <c r="G49" s="59" t="e">
        <f>E49/E47</f>
        <v>#DIV/0!</v>
      </c>
      <c r="H49" s="103" t="e">
        <f t="shared" si="32"/>
        <v>#DIV/0!</v>
      </c>
      <c r="I49" s="104" t="e">
        <f t="shared" si="33"/>
        <v>#DIV/0!</v>
      </c>
      <c r="J49" s="5"/>
      <c r="K49" s="25"/>
      <c r="L49" s="26"/>
      <c r="M49" s="59" t="e">
        <f>K49/K47</f>
        <v>#DIV/0!</v>
      </c>
      <c r="N49" s="59" t="e">
        <f>L49/L47</f>
        <v>#DIV/0!</v>
      </c>
      <c r="O49" s="103" t="e">
        <f t="shared" si="34"/>
        <v>#DIV/0!</v>
      </c>
      <c r="P49" s="104" t="e">
        <f t="shared" si="35"/>
        <v>#DIV/0!</v>
      </c>
      <c r="Q49" s="57"/>
      <c r="R49" s="80" t="e">
        <f t="shared" si="36"/>
        <v>#DIV/0!</v>
      </c>
      <c r="S49" s="77" t="e">
        <f t="shared" si="37"/>
        <v>#DIV/0!</v>
      </c>
      <c r="T49" s="81" t="e">
        <f t="shared" si="38"/>
        <v>#DIV/0!</v>
      </c>
    </row>
    <row r="50" spans="1:20" ht="24" customHeight="1" thickBot="1" x14ac:dyDescent="0.3">
      <c r="A50" s="89" t="s">
        <v>30</v>
      </c>
      <c r="B50" s="86"/>
      <c r="C50" s="19"/>
      <c r="D50" s="23"/>
      <c r="E50" s="24"/>
      <c r="F50" s="20" t="e">
        <f>D50/D55</f>
        <v>#DIV/0!</v>
      </c>
      <c r="G50" s="20" t="e">
        <f>E50/E55</f>
        <v>#DIV/0!</v>
      </c>
      <c r="H50" s="97" t="e">
        <f t="shared" si="32"/>
        <v>#DIV/0!</v>
      </c>
      <c r="I50" s="100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97" t="e">
        <f t="shared" si="34"/>
        <v>#DIV/0!</v>
      </c>
      <c r="P50" s="100" t="e">
        <f t="shared" si="35"/>
        <v>#DIV/0!</v>
      </c>
      <c r="Q50" s="57"/>
      <c r="R50" s="30" t="e">
        <f t="shared" si="36"/>
        <v>#DIV/0!</v>
      </c>
      <c r="S50" s="77" t="e">
        <f t="shared" si="37"/>
        <v>#DIV/0!</v>
      </c>
      <c r="T50" s="62" t="e">
        <f t="shared" si="38"/>
        <v>#DIV/0!</v>
      </c>
    </row>
    <row r="51" spans="1:20" ht="24" customHeight="1" thickBot="1" x14ac:dyDescent="0.3">
      <c r="A51" s="90" t="s">
        <v>48</v>
      </c>
      <c r="B51" s="5"/>
      <c r="C51" s="1"/>
      <c r="D51" s="25"/>
      <c r="E51" s="26"/>
      <c r="F51" s="59" t="e">
        <f>D51/D50</f>
        <v>#DIV/0!</v>
      </c>
      <c r="G51" s="59" t="e">
        <f>E51/E50</f>
        <v>#DIV/0!</v>
      </c>
      <c r="H51" s="98" t="e">
        <f t="shared" si="32"/>
        <v>#DIV/0!</v>
      </c>
      <c r="I51" s="101" t="e">
        <f t="shared" si="33"/>
        <v>#DIV/0!</v>
      </c>
      <c r="J51" s="5"/>
      <c r="K51" s="25"/>
      <c r="L51" s="26"/>
      <c r="M51" s="59" t="e">
        <f>K51/K50</f>
        <v>#DIV/0!</v>
      </c>
      <c r="N51" s="59" t="e">
        <f>L51/L50</f>
        <v>#DIV/0!</v>
      </c>
      <c r="O51" s="98" t="e">
        <f t="shared" si="34"/>
        <v>#DIV/0!</v>
      </c>
      <c r="P51" s="101" t="e">
        <f t="shared" si="35"/>
        <v>#DIV/0!</v>
      </c>
      <c r="Q51" s="57"/>
      <c r="R51" s="30" t="e">
        <f t="shared" si="36"/>
        <v>#DIV/0!</v>
      </c>
      <c r="S51" s="77" t="e">
        <f t="shared" si="37"/>
        <v>#DIV/0!</v>
      </c>
      <c r="T51" s="62" t="e">
        <f t="shared" si="38"/>
        <v>#DIV/0!</v>
      </c>
    </row>
    <row r="52" spans="1:20" ht="24" customHeight="1" thickBot="1" x14ac:dyDescent="0.3">
      <c r="A52" s="94" t="s">
        <v>47</v>
      </c>
      <c r="B52" s="87"/>
      <c r="C52" s="88"/>
      <c r="D52" s="95"/>
      <c r="E52" s="96">
        <f>E53+E54</f>
        <v>0</v>
      </c>
      <c r="F52" s="56" t="e">
        <f>D52/D50</f>
        <v>#DIV/0!</v>
      </c>
      <c r="G52" s="56" t="e">
        <f>E52/E50</f>
        <v>#DIV/0!</v>
      </c>
      <c r="H52" s="99" t="e">
        <f t="shared" si="32"/>
        <v>#DIV/0!</v>
      </c>
      <c r="I52" s="102" t="e">
        <f t="shared" si="33"/>
        <v>#DIV/0!</v>
      </c>
      <c r="J52" s="5"/>
      <c r="K52" s="95"/>
      <c r="L52" s="96">
        <f>L53+L54</f>
        <v>0</v>
      </c>
      <c r="M52" s="56" t="e">
        <f>K52/K50</f>
        <v>#DIV/0!</v>
      </c>
      <c r="N52" s="56" t="e">
        <f>L52/L50</f>
        <v>#DIV/0!</v>
      </c>
      <c r="O52" s="99" t="e">
        <f t="shared" si="34"/>
        <v>#DIV/0!</v>
      </c>
      <c r="P52" s="102" t="e">
        <f t="shared" si="35"/>
        <v>#DIV/0!</v>
      </c>
      <c r="Q52" s="57"/>
      <c r="R52" s="30" t="e">
        <f t="shared" si="36"/>
        <v>#DIV/0!</v>
      </c>
      <c r="S52" s="77" t="e">
        <f t="shared" si="37"/>
        <v>#DIV/0!</v>
      </c>
      <c r="T52" s="62" t="e">
        <f t="shared" si="38"/>
        <v>#DIV/0!</v>
      </c>
    </row>
    <row r="53" spans="1:20" ht="24" customHeight="1" x14ac:dyDescent="0.25">
      <c r="A53" s="58"/>
      <c r="B53" s="91" t="s">
        <v>46</v>
      </c>
      <c r="C53" s="1"/>
      <c r="D53" s="25"/>
      <c r="E53" s="26"/>
      <c r="F53" s="4"/>
      <c r="G53" s="4" t="e">
        <f>E53/E52</f>
        <v>#DIV/0!</v>
      </c>
      <c r="H53" s="103" t="e">
        <f t="shared" si="32"/>
        <v>#DIV/0!</v>
      </c>
      <c r="I53" s="104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03" t="e">
        <f t="shared" si="34"/>
        <v>#DIV/0!</v>
      </c>
      <c r="P53" s="104" t="e">
        <f t="shared" si="35"/>
        <v>#DIV/0!</v>
      </c>
      <c r="Q53" s="8"/>
      <c r="R53" s="114" t="e">
        <f t="shared" si="36"/>
        <v>#DIV/0!</v>
      </c>
      <c r="S53" s="115" t="e">
        <f t="shared" si="37"/>
        <v>#DIV/0!</v>
      </c>
      <c r="T53" s="116" t="e">
        <f t="shared" si="38"/>
        <v>#DIV/0!</v>
      </c>
    </row>
    <row r="54" spans="1:20" ht="24" customHeight="1" thickBot="1" x14ac:dyDescent="0.3">
      <c r="A54" s="58"/>
      <c r="B54" s="91" t="s">
        <v>49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03" t="e">
        <f t="shared" si="32"/>
        <v>#DIV/0!</v>
      </c>
      <c r="I54" s="104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03" t="e">
        <f t="shared" si="34"/>
        <v>#DIV/0!</v>
      </c>
      <c r="P54" s="104" t="e">
        <f t="shared" si="35"/>
        <v>#DIV/0!</v>
      </c>
      <c r="Q54" s="8"/>
      <c r="R54" s="80" t="e">
        <f t="shared" si="36"/>
        <v>#DIV/0!</v>
      </c>
      <c r="S54" s="77" t="e">
        <f t="shared" si="37"/>
        <v>#DIV/0!</v>
      </c>
      <c r="T54" s="81" t="e">
        <f t="shared" si="38"/>
        <v>#DIV/0!</v>
      </c>
    </row>
    <row r="55" spans="1:20" ht="24" customHeight="1" thickBot="1" x14ac:dyDescent="0.3">
      <c r="A55" s="89" t="s">
        <v>12</v>
      </c>
      <c r="B55" s="86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97" t="e">
        <f t="shared" si="32"/>
        <v>#DIV/0!</v>
      </c>
      <c r="I55" s="100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97">
        <f t="shared" si="34"/>
        <v>0.15245650864106713</v>
      </c>
      <c r="P55" s="100" t="e">
        <f t="shared" si="35"/>
        <v>#DIV/0!</v>
      </c>
      <c r="Q55" s="8"/>
      <c r="R55" s="30" t="e">
        <f t="shared" si="36"/>
        <v>#DIV/0!</v>
      </c>
      <c r="S55" s="77" t="e">
        <f t="shared" si="37"/>
        <v>#DIV/0!</v>
      </c>
      <c r="T55" s="62" t="e">
        <f t="shared" si="38"/>
        <v>#DIV/0!</v>
      </c>
    </row>
    <row r="56" spans="1:20" ht="24" customHeight="1" x14ac:dyDescent="0.25">
      <c r="A56" s="90" t="s">
        <v>48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59" t="e">
        <f>D56/D55</f>
        <v>#DIV/0!</v>
      </c>
      <c r="G56" s="59" t="e">
        <f>E56/E55</f>
        <v>#DIV/0!</v>
      </c>
      <c r="H56" s="98" t="e">
        <f t="shared" si="32"/>
        <v>#DIV/0!</v>
      </c>
      <c r="I56" s="101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59">
        <f>K56/K55</f>
        <v>0</v>
      </c>
      <c r="N56" s="59">
        <f>L56/L55</f>
        <v>0</v>
      </c>
      <c r="O56" s="98" t="e">
        <f t="shared" si="34"/>
        <v>#DIV/0!</v>
      </c>
      <c r="P56" s="101" t="e">
        <f t="shared" si="35"/>
        <v>#DIV/0!</v>
      </c>
      <c r="Q56" s="57"/>
      <c r="R56" s="117" t="e">
        <f t="shared" si="36"/>
        <v>#DIV/0!</v>
      </c>
      <c r="S56" s="118" t="e">
        <f t="shared" si="37"/>
        <v>#DIV/0!</v>
      </c>
      <c r="T56" s="119" t="e">
        <f t="shared" si="38"/>
        <v>#DIV/0!</v>
      </c>
    </row>
    <row r="57" spans="1:20" ht="24" customHeight="1" x14ac:dyDescent="0.25">
      <c r="A57" s="94" t="s">
        <v>47</v>
      </c>
      <c r="B57" s="87"/>
      <c r="C57" s="88"/>
      <c r="D57" s="95">
        <f t="shared" ref="D57:E57" si="41">D47+D52</f>
        <v>0</v>
      </c>
      <c r="E57" s="96">
        <f t="shared" si="41"/>
        <v>0</v>
      </c>
      <c r="F57" s="56" t="e">
        <f>D57/D55</f>
        <v>#DIV/0!</v>
      </c>
      <c r="G57" s="56" t="e">
        <f>E57/E55</f>
        <v>#DIV/0!</v>
      </c>
      <c r="H57" s="99" t="e">
        <f t="shared" si="32"/>
        <v>#DIV/0!</v>
      </c>
      <c r="I57" s="102" t="e">
        <f t="shared" si="33"/>
        <v>#DIV/0!</v>
      </c>
      <c r="J57" s="5"/>
      <c r="K57" s="95">
        <f t="shared" ref="K57:L57" si="42">K47+K52</f>
        <v>0</v>
      </c>
      <c r="L57" s="96">
        <f t="shared" si="42"/>
        <v>0</v>
      </c>
      <c r="M57" s="56">
        <f>K57/K55</f>
        <v>0</v>
      </c>
      <c r="N57" s="56">
        <f>L57/L55</f>
        <v>0</v>
      </c>
      <c r="O57" s="99" t="e">
        <f t="shared" si="34"/>
        <v>#DIV/0!</v>
      </c>
      <c r="P57" s="102" t="e">
        <f t="shared" si="35"/>
        <v>#DIV/0!</v>
      </c>
      <c r="Q57" s="57"/>
      <c r="R57" s="54" t="e">
        <f t="shared" si="36"/>
        <v>#DIV/0!</v>
      </c>
      <c r="S57" s="55" t="e">
        <f t="shared" si="37"/>
        <v>#DIV/0!</v>
      </c>
      <c r="T57" s="63" t="e">
        <f t="shared" si="38"/>
        <v>#DIV/0!</v>
      </c>
    </row>
    <row r="58" spans="1:20" ht="24" customHeight="1" x14ac:dyDescent="0.25">
      <c r="A58" s="58"/>
      <c r="B58" s="91" t="s">
        <v>46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03" t="e">
        <f t="shared" si="32"/>
        <v>#DIV/0!</v>
      </c>
      <c r="I58" s="104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03" t="e">
        <f t="shared" si="34"/>
        <v>#DIV/0!</v>
      </c>
      <c r="P58" s="104" t="e">
        <f t="shared" si="35"/>
        <v>#DIV/0!</v>
      </c>
      <c r="Q58" s="8"/>
      <c r="R58" s="105" t="e">
        <f t="shared" si="36"/>
        <v>#DIV/0!</v>
      </c>
      <c r="S58" s="106" t="e">
        <f t="shared" si="37"/>
        <v>#DIV/0!</v>
      </c>
      <c r="T58" s="107" t="e">
        <f t="shared" si="38"/>
        <v>#DIV/0!</v>
      </c>
    </row>
    <row r="59" spans="1:20" ht="24" customHeight="1" thickBot="1" x14ac:dyDescent="0.3">
      <c r="A59" s="92"/>
      <c r="B59" s="93" t="s">
        <v>49</v>
      </c>
      <c r="C59" s="16"/>
      <c r="D59" s="27">
        <f t="shared" ref="D59:E59" si="45">D49+D54</f>
        <v>0</v>
      </c>
      <c r="E59" s="28">
        <f t="shared" si="45"/>
        <v>0</v>
      </c>
      <c r="F59" s="17" t="e">
        <f>D59/D57</f>
        <v>#DIV/0!</v>
      </c>
      <c r="G59" s="17" t="e">
        <f>E59/E57</f>
        <v>#DIV/0!</v>
      </c>
      <c r="H59" s="112" t="e">
        <f t="shared" si="32"/>
        <v>#DIV/0!</v>
      </c>
      <c r="I59" s="113" t="e">
        <f t="shared" si="33"/>
        <v>#DIV/0!</v>
      </c>
      <c r="J59" s="1"/>
      <c r="K59" s="27">
        <f t="shared" ref="K59:L59" si="46">K49+K54</f>
        <v>0</v>
      </c>
      <c r="L59" s="28">
        <f t="shared" si="46"/>
        <v>0</v>
      </c>
      <c r="M59" s="17" t="e">
        <f>K59/K57</f>
        <v>#DIV/0!</v>
      </c>
      <c r="N59" s="17" t="e">
        <f>L59/L57</f>
        <v>#DIV/0!</v>
      </c>
      <c r="O59" s="112" t="e">
        <f t="shared" si="34"/>
        <v>#DIV/0!</v>
      </c>
      <c r="P59" s="113" t="e">
        <f t="shared" si="35"/>
        <v>#DIV/0!</v>
      </c>
      <c r="Q59" s="8"/>
      <c r="R59" s="80" t="e">
        <f t="shared" si="36"/>
        <v>#DIV/0!</v>
      </c>
      <c r="S59" s="77" t="e">
        <f t="shared" si="37"/>
        <v>#DIV/0!</v>
      </c>
      <c r="T59" s="81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36"/>
  <sheetViews>
    <sheetView showGridLines="0" topLeftCell="D22" workbookViewId="0">
      <selection activeCell="S30" sqref="S30:T30"/>
    </sheetView>
  </sheetViews>
  <sheetFormatPr defaultRowHeight="15" x14ac:dyDescent="0.25"/>
  <cols>
    <col min="1" max="1" width="19.42578125" bestFit="1" customWidth="1"/>
    <col min="2" max="15" width="9.140625" style="50"/>
    <col min="16" max="16" width="18.5703125" customWidth="1"/>
    <col min="17" max="17" width="9.140625" customWidth="1"/>
    <col min="18" max="18" width="9.140625" style="50" customWidth="1"/>
    <col min="19" max="20" width="9.28515625" customWidth="1"/>
    <col min="260" max="260" width="19.42578125" bestFit="1" customWidth="1"/>
    <col min="270" max="270" width="18.5703125" customWidth="1"/>
    <col min="271" max="272" width="9.140625" customWidth="1"/>
    <col min="273" max="273" width="0" hidden="1" customWidth="1"/>
    <col min="274" max="275" width="9.85546875" customWidth="1"/>
    <col min="516" max="516" width="19.42578125" bestFit="1" customWidth="1"/>
    <col min="526" max="526" width="18.5703125" customWidth="1"/>
    <col min="527" max="528" width="9.140625" customWidth="1"/>
    <col min="529" max="529" width="0" hidden="1" customWidth="1"/>
    <col min="530" max="531" width="9.85546875" customWidth="1"/>
    <col min="772" max="772" width="19.42578125" bestFit="1" customWidth="1"/>
    <col min="782" max="782" width="18.5703125" customWidth="1"/>
    <col min="783" max="784" width="9.140625" customWidth="1"/>
    <col min="785" max="785" width="0" hidden="1" customWidth="1"/>
    <col min="786" max="787" width="9.85546875" customWidth="1"/>
    <col min="1028" max="1028" width="19.42578125" bestFit="1" customWidth="1"/>
    <col min="1038" max="1038" width="18.5703125" customWidth="1"/>
    <col min="1039" max="1040" width="9.140625" customWidth="1"/>
    <col min="1041" max="1041" width="0" hidden="1" customWidth="1"/>
    <col min="1042" max="1043" width="9.85546875" customWidth="1"/>
    <col min="1284" max="1284" width="19.42578125" bestFit="1" customWidth="1"/>
    <col min="1294" max="1294" width="18.5703125" customWidth="1"/>
    <col min="1295" max="1296" width="9.140625" customWidth="1"/>
    <col min="1297" max="1297" width="0" hidden="1" customWidth="1"/>
    <col min="1298" max="1299" width="9.85546875" customWidth="1"/>
    <col min="1540" max="1540" width="19.42578125" bestFit="1" customWidth="1"/>
    <col min="1550" max="1550" width="18.5703125" customWidth="1"/>
    <col min="1551" max="1552" width="9.140625" customWidth="1"/>
    <col min="1553" max="1553" width="0" hidden="1" customWidth="1"/>
    <col min="1554" max="1555" width="9.85546875" customWidth="1"/>
    <col min="1796" max="1796" width="19.42578125" bestFit="1" customWidth="1"/>
    <col min="1806" max="1806" width="18.5703125" customWidth="1"/>
    <col min="1807" max="1808" width="9.140625" customWidth="1"/>
    <col min="1809" max="1809" width="0" hidden="1" customWidth="1"/>
    <col min="1810" max="1811" width="9.85546875" customWidth="1"/>
    <col min="2052" max="2052" width="19.42578125" bestFit="1" customWidth="1"/>
    <col min="2062" max="2062" width="18.5703125" customWidth="1"/>
    <col min="2063" max="2064" width="9.140625" customWidth="1"/>
    <col min="2065" max="2065" width="0" hidden="1" customWidth="1"/>
    <col min="2066" max="2067" width="9.85546875" customWidth="1"/>
    <col min="2308" max="2308" width="19.42578125" bestFit="1" customWidth="1"/>
    <col min="2318" max="2318" width="18.5703125" customWidth="1"/>
    <col min="2319" max="2320" width="9.140625" customWidth="1"/>
    <col min="2321" max="2321" width="0" hidden="1" customWidth="1"/>
    <col min="2322" max="2323" width="9.85546875" customWidth="1"/>
    <col min="2564" max="2564" width="19.42578125" bestFit="1" customWidth="1"/>
    <col min="2574" max="2574" width="18.5703125" customWidth="1"/>
    <col min="2575" max="2576" width="9.140625" customWidth="1"/>
    <col min="2577" max="2577" width="0" hidden="1" customWidth="1"/>
    <col min="2578" max="2579" width="9.85546875" customWidth="1"/>
    <col min="2820" max="2820" width="19.42578125" bestFit="1" customWidth="1"/>
    <col min="2830" max="2830" width="18.5703125" customWidth="1"/>
    <col min="2831" max="2832" width="9.140625" customWidth="1"/>
    <col min="2833" max="2833" width="0" hidden="1" customWidth="1"/>
    <col min="2834" max="2835" width="9.85546875" customWidth="1"/>
    <col min="3076" max="3076" width="19.42578125" bestFit="1" customWidth="1"/>
    <col min="3086" max="3086" width="18.5703125" customWidth="1"/>
    <col min="3087" max="3088" width="9.140625" customWidth="1"/>
    <col min="3089" max="3089" width="0" hidden="1" customWidth="1"/>
    <col min="3090" max="3091" width="9.85546875" customWidth="1"/>
    <col min="3332" max="3332" width="19.42578125" bestFit="1" customWidth="1"/>
    <col min="3342" max="3342" width="18.5703125" customWidth="1"/>
    <col min="3343" max="3344" width="9.140625" customWidth="1"/>
    <col min="3345" max="3345" width="0" hidden="1" customWidth="1"/>
    <col min="3346" max="3347" width="9.85546875" customWidth="1"/>
    <col min="3588" max="3588" width="19.42578125" bestFit="1" customWidth="1"/>
    <col min="3598" max="3598" width="18.5703125" customWidth="1"/>
    <col min="3599" max="3600" width="9.140625" customWidth="1"/>
    <col min="3601" max="3601" width="0" hidden="1" customWidth="1"/>
    <col min="3602" max="3603" width="9.85546875" customWidth="1"/>
    <col min="3844" max="3844" width="19.42578125" bestFit="1" customWidth="1"/>
    <col min="3854" max="3854" width="18.5703125" customWidth="1"/>
    <col min="3855" max="3856" width="9.140625" customWidth="1"/>
    <col min="3857" max="3857" width="0" hidden="1" customWidth="1"/>
    <col min="3858" max="3859" width="9.85546875" customWidth="1"/>
    <col min="4100" max="4100" width="19.42578125" bestFit="1" customWidth="1"/>
    <col min="4110" max="4110" width="18.5703125" customWidth="1"/>
    <col min="4111" max="4112" width="9.140625" customWidth="1"/>
    <col min="4113" max="4113" width="0" hidden="1" customWidth="1"/>
    <col min="4114" max="4115" width="9.85546875" customWidth="1"/>
    <col min="4356" max="4356" width="19.42578125" bestFit="1" customWidth="1"/>
    <col min="4366" max="4366" width="18.5703125" customWidth="1"/>
    <col min="4367" max="4368" width="9.140625" customWidth="1"/>
    <col min="4369" max="4369" width="0" hidden="1" customWidth="1"/>
    <col min="4370" max="4371" width="9.85546875" customWidth="1"/>
    <col min="4612" max="4612" width="19.42578125" bestFit="1" customWidth="1"/>
    <col min="4622" max="4622" width="18.5703125" customWidth="1"/>
    <col min="4623" max="4624" width="9.140625" customWidth="1"/>
    <col min="4625" max="4625" width="0" hidden="1" customWidth="1"/>
    <col min="4626" max="4627" width="9.85546875" customWidth="1"/>
    <col min="4868" max="4868" width="19.42578125" bestFit="1" customWidth="1"/>
    <col min="4878" max="4878" width="18.5703125" customWidth="1"/>
    <col min="4879" max="4880" width="9.140625" customWidth="1"/>
    <col min="4881" max="4881" width="0" hidden="1" customWidth="1"/>
    <col min="4882" max="4883" width="9.85546875" customWidth="1"/>
    <col min="5124" max="5124" width="19.42578125" bestFit="1" customWidth="1"/>
    <col min="5134" max="5134" width="18.5703125" customWidth="1"/>
    <col min="5135" max="5136" width="9.140625" customWidth="1"/>
    <col min="5137" max="5137" width="0" hidden="1" customWidth="1"/>
    <col min="5138" max="5139" width="9.85546875" customWidth="1"/>
    <col min="5380" max="5380" width="19.42578125" bestFit="1" customWidth="1"/>
    <col min="5390" max="5390" width="18.5703125" customWidth="1"/>
    <col min="5391" max="5392" width="9.140625" customWidth="1"/>
    <col min="5393" max="5393" width="0" hidden="1" customWidth="1"/>
    <col min="5394" max="5395" width="9.85546875" customWidth="1"/>
    <col min="5636" max="5636" width="19.42578125" bestFit="1" customWidth="1"/>
    <col min="5646" max="5646" width="18.5703125" customWidth="1"/>
    <col min="5647" max="5648" width="9.140625" customWidth="1"/>
    <col min="5649" max="5649" width="0" hidden="1" customWidth="1"/>
    <col min="5650" max="5651" width="9.85546875" customWidth="1"/>
    <col min="5892" max="5892" width="19.42578125" bestFit="1" customWidth="1"/>
    <col min="5902" max="5902" width="18.5703125" customWidth="1"/>
    <col min="5903" max="5904" width="9.140625" customWidth="1"/>
    <col min="5905" max="5905" width="0" hidden="1" customWidth="1"/>
    <col min="5906" max="5907" width="9.85546875" customWidth="1"/>
    <col min="6148" max="6148" width="19.42578125" bestFit="1" customWidth="1"/>
    <col min="6158" max="6158" width="18.5703125" customWidth="1"/>
    <col min="6159" max="6160" width="9.140625" customWidth="1"/>
    <col min="6161" max="6161" width="0" hidden="1" customWidth="1"/>
    <col min="6162" max="6163" width="9.85546875" customWidth="1"/>
    <col min="6404" max="6404" width="19.42578125" bestFit="1" customWidth="1"/>
    <col min="6414" max="6414" width="18.5703125" customWidth="1"/>
    <col min="6415" max="6416" width="9.140625" customWidth="1"/>
    <col min="6417" max="6417" width="0" hidden="1" customWidth="1"/>
    <col min="6418" max="6419" width="9.85546875" customWidth="1"/>
    <col min="6660" max="6660" width="19.42578125" bestFit="1" customWidth="1"/>
    <col min="6670" max="6670" width="18.5703125" customWidth="1"/>
    <col min="6671" max="6672" width="9.140625" customWidth="1"/>
    <col min="6673" max="6673" width="0" hidden="1" customWidth="1"/>
    <col min="6674" max="6675" width="9.85546875" customWidth="1"/>
    <col min="6916" max="6916" width="19.42578125" bestFit="1" customWidth="1"/>
    <col min="6926" max="6926" width="18.5703125" customWidth="1"/>
    <col min="6927" max="6928" width="9.140625" customWidth="1"/>
    <col min="6929" max="6929" width="0" hidden="1" customWidth="1"/>
    <col min="6930" max="6931" width="9.85546875" customWidth="1"/>
    <col min="7172" max="7172" width="19.42578125" bestFit="1" customWidth="1"/>
    <col min="7182" max="7182" width="18.5703125" customWidth="1"/>
    <col min="7183" max="7184" width="9.140625" customWidth="1"/>
    <col min="7185" max="7185" width="0" hidden="1" customWidth="1"/>
    <col min="7186" max="7187" width="9.85546875" customWidth="1"/>
    <col min="7428" max="7428" width="19.42578125" bestFit="1" customWidth="1"/>
    <col min="7438" max="7438" width="18.5703125" customWidth="1"/>
    <col min="7439" max="7440" width="9.140625" customWidth="1"/>
    <col min="7441" max="7441" width="0" hidden="1" customWidth="1"/>
    <col min="7442" max="7443" width="9.85546875" customWidth="1"/>
    <col min="7684" max="7684" width="19.42578125" bestFit="1" customWidth="1"/>
    <col min="7694" max="7694" width="18.5703125" customWidth="1"/>
    <col min="7695" max="7696" width="9.140625" customWidth="1"/>
    <col min="7697" max="7697" width="0" hidden="1" customWidth="1"/>
    <col min="7698" max="7699" width="9.85546875" customWidth="1"/>
    <col min="7940" max="7940" width="19.42578125" bestFit="1" customWidth="1"/>
    <col min="7950" max="7950" width="18.5703125" customWidth="1"/>
    <col min="7951" max="7952" width="9.140625" customWidth="1"/>
    <col min="7953" max="7953" width="0" hidden="1" customWidth="1"/>
    <col min="7954" max="7955" width="9.85546875" customWidth="1"/>
    <col min="8196" max="8196" width="19.42578125" bestFit="1" customWidth="1"/>
    <col min="8206" max="8206" width="18.5703125" customWidth="1"/>
    <col min="8207" max="8208" width="9.140625" customWidth="1"/>
    <col min="8209" max="8209" width="0" hidden="1" customWidth="1"/>
    <col min="8210" max="8211" width="9.85546875" customWidth="1"/>
    <col min="8452" max="8452" width="19.42578125" bestFit="1" customWidth="1"/>
    <col min="8462" max="8462" width="18.5703125" customWidth="1"/>
    <col min="8463" max="8464" width="9.140625" customWidth="1"/>
    <col min="8465" max="8465" width="0" hidden="1" customWidth="1"/>
    <col min="8466" max="8467" width="9.85546875" customWidth="1"/>
    <col min="8708" max="8708" width="19.42578125" bestFit="1" customWidth="1"/>
    <col min="8718" max="8718" width="18.5703125" customWidth="1"/>
    <col min="8719" max="8720" width="9.140625" customWidth="1"/>
    <col min="8721" max="8721" width="0" hidden="1" customWidth="1"/>
    <col min="8722" max="8723" width="9.85546875" customWidth="1"/>
    <col min="8964" max="8964" width="19.42578125" bestFit="1" customWidth="1"/>
    <col min="8974" max="8974" width="18.5703125" customWidth="1"/>
    <col min="8975" max="8976" width="9.140625" customWidth="1"/>
    <col min="8977" max="8977" width="0" hidden="1" customWidth="1"/>
    <col min="8978" max="8979" width="9.85546875" customWidth="1"/>
    <col min="9220" max="9220" width="19.42578125" bestFit="1" customWidth="1"/>
    <col min="9230" max="9230" width="18.5703125" customWidth="1"/>
    <col min="9231" max="9232" width="9.140625" customWidth="1"/>
    <col min="9233" max="9233" width="0" hidden="1" customWidth="1"/>
    <col min="9234" max="9235" width="9.85546875" customWidth="1"/>
    <col min="9476" max="9476" width="19.42578125" bestFit="1" customWidth="1"/>
    <col min="9486" max="9486" width="18.5703125" customWidth="1"/>
    <col min="9487" max="9488" width="9.140625" customWidth="1"/>
    <col min="9489" max="9489" width="0" hidden="1" customWidth="1"/>
    <col min="9490" max="9491" width="9.85546875" customWidth="1"/>
    <col min="9732" max="9732" width="19.42578125" bestFit="1" customWidth="1"/>
    <col min="9742" max="9742" width="18.5703125" customWidth="1"/>
    <col min="9743" max="9744" width="9.140625" customWidth="1"/>
    <col min="9745" max="9745" width="0" hidden="1" customWidth="1"/>
    <col min="9746" max="9747" width="9.85546875" customWidth="1"/>
    <col min="9988" max="9988" width="19.42578125" bestFit="1" customWidth="1"/>
    <col min="9998" max="9998" width="18.5703125" customWidth="1"/>
    <col min="9999" max="10000" width="9.140625" customWidth="1"/>
    <col min="10001" max="10001" width="0" hidden="1" customWidth="1"/>
    <col min="10002" max="10003" width="9.85546875" customWidth="1"/>
    <col min="10244" max="10244" width="19.42578125" bestFit="1" customWidth="1"/>
    <col min="10254" max="10254" width="18.5703125" customWidth="1"/>
    <col min="10255" max="10256" width="9.140625" customWidth="1"/>
    <col min="10257" max="10257" width="0" hidden="1" customWidth="1"/>
    <col min="10258" max="10259" width="9.85546875" customWidth="1"/>
    <col min="10500" max="10500" width="19.42578125" bestFit="1" customWidth="1"/>
    <col min="10510" max="10510" width="18.5703125" customWidth="1"/>
    <col min="10511" max="10512" width="9.140625" customWidth="1"/>
    <col min="10513" max="10513" width="0" hidden="1" customWidth="1"/>
    <col min="10514" max="10515" width="9.85546875" customWidth="1"/>
    <col min="10756" max="10756" width="19.42578125" bestFit="1" customWidth="1"/>
    <col min="10766" max="10766" width="18.5703125" customWidth="1"/>
    <col min="10767" max="10768" width="9.140625" customWidth="1"/>
    <col min="10769" max="10769" width="0" hidden="1" customWidth="1"/>
    <col min="10770" max="10771" width="9.85546875" customWidth="1"/>
    <col min="11012" max="11012" width="19.42578125" bestFit="1" customWidth="1"/>
    <col min="11022" max="11022" width="18.5703125" customWidth="1"/>
    <col min="11023" max="11024" width="9.140625" customWidth="1"/>
    <col min="11025" max="11025" width="0" hidden="1" customWidth="1"/>
    <col min="11026" max="11027" width="9.85546875" customWidth="1"/>
    <col min="11268" max="11268" width="19.42578125" bestFit="1" customWidth="1"/>
    <col min="11278" max="11278" width="18.5703125" customWidth="1"/>
    <col min="11279" max="11280" width="9.140625" customWidth="1"/>
    <col min="11281" max="11281" width="0" hidden="1" customWidth="1"/>
    <col min="11282" max="11283" width="9.85546875" customWidth="1"/>
    <col min="11524" max="11524" width="19.42578125" bestFit="1" customWidth="1"/>
    <col min="11534" max="11534" width="18.5703125" customWidth="1"/>
    <col min="11535" max="11536" width="9.140625" customWidth="1"/>
    <col min="11537" max="11537" width="0" hidden="1" customWidth="1"/>
    <col min="11538" max="11539" width="9.85546875" customWidth="1"/>
    <col min="11780" max="11780" width="19.42578125" bestFit="1" customWidth="1"/>
    <col min="11790" max="11790" width="18.5703125" customWidth="1"/>
    <col min="11791" max="11792" width="9.140625" customWidth="1"/>
    <col min="11793" max="11793" width="0" hidden="1" customWidth="1"/>
    <col min="11794" max="11795" width="9.85546875" customWidth="1"/>
    <col min="12036" max="12036" width="19.42578125" bestFit="1" customWidth="1"/>
    <col min="12046" max="12046" width="18.5703125" customWidth="1"/>
    <col min="12047" max="12048" width="9.140625" customWidth="1"/>
    <col min="12049" max="12049" width="0" hidden="1" customWidth="1"/>
    <col min="12050" max="12051" width="9.85546875" customWidth="1"/>
    <col min="12292" max="12292" width="19.42578125" bestFit="1" customWidth="1"/>
    <col min="12302" max="12302" width="18.5703125" customWidth="1"/>
    <col min="12303" max="12304" width="9.140625" customWidth="1"/>
    <col min="12305" max="12305" width="0" hidden="1" customWidth="1"/>
    <col min="12306" max="12307" width="9.85546875" customWidth="1"/>
    <col min="12548" max="12548" width="19.42578125" bestFit="1" customWidth="1"/>
    <col min="12558" max="12558" width="18.5703125" customWidth="1"/>
    <col min="12559" max="12560" width="9.140625" customWidth="1"/>
    <col min="12561" max="12561" width="0" hidden="1" customWidth="1"/>
    <col min="12562" max="12563" width="9.85546875" customWidth="1"/>
    <col min="12804" max="12804" width="19.42578125" bestFit="1" customWidth="1"/>
    <col min="12814" max="12814" width="18.5703125" customWidth="1"/>
    <col min="12815" max="12816" width="9.140625" customWidth="1"/>
    <col min="12817" max="12817" width="0" hidden="1" customWidth="1"/>
    <col min="12818" max="12819" width="9.85546875" customWidth="1"/>
    <col min="13060" max="13060" width="19.42578125" bestFit="1" customWidth="1"/>
    <col min="13070" max="13070" width="18.5703125" customWidth="1"/>
    <col min="13071" max="13072" width="9.140625" customWidth="1"/>
    <col min="13073" max="13073" width="0" hidden="1" customWidth="1"/>
    <col min="13074" max="13075" width="9.85546875" customWidth="1"/>
    <col min="13316" max="13316" width="19.42578125" bestFit="1" customWidth="1"/>
    <col min="13326" max="13326" width="18.5703125" customWidth="1"/>
    <col min="13327" max="13328" width="9.140625" customWidth="1"/>
    <col min="13329" max="13329" width="0" hidden="1" customWidth="1"/>
    <col min="13330" max="13331" width="9.85546875" customWidth="1"/>
    <col min="13572" max="13572" width="19.42578125" bestFit="1" customWidth="1"/>
    <col min="13582" max="13582" width="18.5703125" customWidth="1"/>
    <col min="13583" max="13584" width="9.140625" customWidth="1"/>
    <col min="13585" max="13585" width="0" hidden="1" customWidth="1"/>
    <col min="13586" max="13587" width="9.85546875" customWidth="1"/>
    <col min="13828" max="13828" width="19.42578125" bestFit="1" customWidth="1"/>
    <col min="13838" max="13838" width="18.5703125" customWidth="1"/>
    <col min="13839" max="13840" width="9.140625" customWidth="1"/>
    <col min="13841" max="13841" width="0" hidden="1" customWidth="1"/>
    <col min="13842" max="13843" width="9.85546875" customWidth="1"/>
    <col min="14084" max="14084" width="19.42578125" bestFit="1" customWidth="1"/>
    <col min="14094" max="14094" width="18.5703125" customWidth="1"/>
    <col min="14095" max="14096" width="9.140625" customWidth="1"/>
    <col min="14097" max="14097" width="0" hidden="1" customWidth="1"/>
    <col min="14098" max="14099" width="9.85546875" customWidth="1"/>
    <col min="14340" max="14340" width="19.42578125" bestFit="1" customWidth="1"/>
    <col min="14350" max="14350" width="18.5703125" customWidth="1"/>
    <col min="14351" max="14352" width="9.140625" customWidth="1"/>
    <col min="14353" max="14353" width="0" hidden="1" customWidth="1"/>
    <col min="14354" max="14355" width="9.85546875" customWidth="1"/>
    <col min="14596" max="14596" width="19.42578125" bestFit="1" customWidth="1"/>
    <col min="14606" max="14606" width="18.5703125" customWidth="1"/>
    <col min="14607" max="14608" width="9.140625" customWidth="1"/>
    <col min="14609" max="14609" width="0" hidden="1" customWidth="1"/>
    <col min="14610" max="14611" width="9.85546875" customWidth="1"/>
    <col min="14852" max="14852" width="19.42578125" bestFit="1" customWidth="1"/>
    <col min="14862" max="14862" width="18.5703125" customWidth="1"/>
    <col min="14863" max="14864" width="9.140625" customWidth="1"/>
    <col min="14865" max="14865" width="0" hidden="1" customWidth="1"/>
    <col min="14866" max="14867" width="9.85546875" customWidth="1"/>
    <col min="15108" max="15108" width="19.42578125" bestFit="1" customWidth="1"/>
    <col min="15118" max="15118" width="18.5703125" customWidth="1"/>
    <col min="15119" max="15120" width="9.140625" customWidth="1"/>
    <col min="15121" max="15121" width="0" hidden="1" customWidth="1"/>
    <col min="15122" max="15123" width="9.85546875" customWidth="1"/>
    <col min="15364" max="15364" width="19.42578125" bestFit="1" customWidth="1"/>
    <col min="15374" max="15374" width="18.5703125" customWidth="1"/>
    <col min="15375" max="15376" width="9.140625" customWidth="1"/>
    <col min="15377" max="15377" width="0" hidden="1" customWidth="1"/>
    <col min="15378" max="15379" width="9.85546875" customWidth="1"/>
    <col min="15620" max="15620" width="19.42578125" bestFit="1" customWidth="1"/>
    <col min="15630" max="15630" width="18.5703125" customWidth="1"/>
    <col min="15631" max="15632" width="9.140625" customWidth="1"/>
    <col min="15633" max="15633" width="0" hidden="1" customWidth="1"/>
    <col min="15634" max="15635" width="9.85546875" customWidth="1"/>
    <col min="15876" max="15876" width="19.42578125" bestFit="1" customWidth="1"/>
    <col min="15886" max="15886" width="18.5703125" customWidth="1"/>
    <col min="15887" max="15888" width="9.140625" customWidth="1"/>
    <col min="15889" max="15889" width="0" hidden="1" customWidth="1"/>
    <col min="15890" max="15891" width="9.85546875" customWidth="1"/>
    <col min="16132" max="16132" width="19.42578125" bestFit="1" customWidth="1"/>
    <col min="16142" max="16142" width="18.5703125" customWidth="1"/>
    <col min="16143" max="16144" width="9.140625" customWidth="1"/>
    <col min="16145" max="16145" width="0" hidden="1" customWidth="1"/>
    <col min="16146" max="16147" width="9.85546875" customWidth="1"/>
  </cols>
  <sheetData>
    <row r="1" spans="1:36" ht="15.75" x14ac:dyDescent="0.25">
      <c r="A1" s="6" t="s">
        <v>52</v>
      </c>
    </row>
    <row r="2" spans="1:36" ht="15.75" thickBot="1" x14ac:dyDescent="0.3"/>
    <row r="3" spans="1:36" ht="22.5" customHeight="1" x14ac:dyDescent="0.25">
      <c r="A3" s="381" t="s">
        <v>3</v>
      </c>
      <c r="B3" s="383">
        <v>2007</v>
      </c>
      <c r="C3" s="371">
        <v>2008</v>
      </c>
      <c r="D3" s="371">
        <v>2009</v>
      </c>
      <c r="E3" s="371">
        <v>2010</v>
      </c>
      <c r="F3" s="371">
        <v>2011</v>
      </c>
      <c r="G3" s="371">
        <v>2012</v>
      </c>
      <c r="H3" s="371">
        <v>2013</v>
      </c>
      <c r="I3" s="371">
        <v>2014</v>
      </c>
      <c r="J3" s="371">
        <v>2015</v>
      </c>
      <c r="K3" s="371">
        <v>2016</v>
      </c>
      <c r="L3" s="377">
        <v>2017</v>
      </c>
      <c r="M3" s="371">
        <v>2018</v>
      </c>
      <c r="N3" s="371">
        <v>2019</v>
      </c>
      <c r="O3" s="379">
        <v>2020</v>
      </c>
      <c r="P3" s="317" t="s">
        <v>53</v>
      </c>
      <c r="Q3" s="373" t="s">
        <v>149</v>
      </c>
      <c r="R3" s="374"/>
      <c r="S3" s="369" t="s">
        <v>117</v>
      </c>
      <c r="T3" s="370"/>
    </row>
    <row r="4" spans="1:36" ht="31.5" customHeight="1" thickBot="1" x14ac:dyDescent="0.3">
      <c r="A4" s="382"/>
      <c r="B4" s="384"/>
      <c r="C4" s="372"/>
      <c r="D4" s="372"/>
      <c r="E4" s="372"/>
      <c r="F4" s="372"/>
      <c r="G4" s="372"/>
      <c r="H4" s="372"/>
      <c r="I4" s="372"/>
      <c r="J4" s="372"/>
      <c r="K4" s="372"/>
      <c r="L4" s="378"/>
      <c r="M4" s="372"/>
      <c r="N4" s="372"/>
      <c r="O4" s="380"/>
      <c r="P4" s="229" t="s">
        <v>118</v>
      </c>
      <c r="Q4" s="170">
        <v>2020</v>
      </c>
      <c r="R4" s="322">
        <v>2021</v>
      </c>
      <c r="S4" s="319" t="s">
        <v>150</v>
      </c>
      <c r="T4" s="320" t="s">
        <v>151</v>
      </c>
    </row>
    <row r="5" spans="1:36" ht="3" customHeight="1" thickBot="1" x14ac:dyDescent="0.3">
      <c r="A5" s="122"/>
      <c r="B5" s="155">
        <v>2007</v>
      </c>
      <c r="C5" s="155">
        <v>2008</v>
      </c>
      <c r="D5" s="155">
        <v>2009</v>
      </c>
      <c r="E5" s="155">
        <v>2010</v>
      </c>
      <c r="F5" s="155">
        <v>2011</v>
      </c>
      <c r="G5" s="155"/>
      <c r="H5" s="155"/>
      <c r="I5" s="155"/>
      <c r="J5" s="155"/>
      <c r="K5" s="155"/>
      <c r="L5" s="155"/>
      <c r="M5" s="155"/>
      <c r="N5" s="155"/>
      <c r="O5" s="327"/>
      <c r="P5" s="230"/>
      <c r="Q5" s="122"/>
      <c r="R5" s="155"/>
      <c r="S5" s="122"/>
      <c r="T5" s="155"/>
    </row>
    <row r="6" spans="1:36" ht="27.95" customHeight="1" x14ac:dyDescent="0.25">
      <c r="A6" s="138" t="s">
        <v>54</v>
      </c>
      <c r="B6" s="159">
        <v>595986.61599999934</v>
      </c>
      <c r="C6" s="160">
        <v>575965.5770000004</v>
      </c>
      <c r="D6" s="160">
        <v>544011.29100000043</v>
      </c>
      <c r="E6" s="160">
        <v>614380.20499999926</v>
      </c>
      <c r="F6" s="160">
        <v>656918.26000000106</v>
      </c>
      <c r="G6" s="160">
        <v>703504.83500000078</v>
      </c>
      <c r="H6" s="160">
        <v>720793.56200000143</v>
      </c>
      <c r="I6" s="160">
        <v>726284.80299999879</v>
      </c>
      <c r="J6" s="160">
        <f>SUM('[1]2'!T7:T18)</f>
        <v>735533.90500000014</v>
      </c>
      <c r="K6" s="160">
        <v>723973.625</v>
      </c>
      <c r="L6" s="267">
        <v>778040.99999999534</v>
      </c>
      <c r="M6" s="160">
        <v>800341.53700000001</v>
      </c>
      <c r="N6" s="160">
        <v>819402.33799999987</v>
      </c>
      <c r="O6" s="156">
        <v>847113.29699999979</v>
      </c>
      <c r="P6" s="121"/>
      <c r="Q6" s="142">
        <v>183905.26799999998</v>
      </c>
      <c r="R6" s="156">
        <v>207865.5689999999</v>
      </c>
      <c r="S6" s="139">
        <v>823646.01199999999</v>
      </c>
      <c r="T6" s="156">
        <v>871073.59799999977</v>
      </c>
      <c r="AA6" s="123"/>
      <c r="AB6" s="123" t="s">
        <v>55</v>
      </c>
      <c r="AC6" s="123"/>
      <c r="AD6" s="123"/>
      <c r="AE6" s="123" t="s">
        <v>56</v>
      </c>
      <c r="AF6" s="123"/>
      <c r="AG6" s="123"/>
      <c r="AH6" s="123" t="s">
        <v>57</v>
      </c>
      <c r="AI6" s="123"/>
      <c r="AJ6" s="123"/>
    </row>
    <row r="7" spans="1:36" ht="27.95" customHeight="1" thickBot="1" x14ac:dyDescent="0.3">
      <c r="A7" s="141" t="s">
        <v>58</v>
      </c>
      <c r="B7" s="161"/>
      <c r="C7" s="162">
        <f t="shared" ref="C7:O7" si="0">(C6-B6)/B6</f>
        <v>-3.3593101694751756E-2</v>
      </c>
      <c r="D7" s="162">
        <f t="shared" si="0"/>
        <v>-5.547950654696842E-2</v>
      </c>
      <c r="E7" s="162">
        <f t="shared" si="0"/>
        <v>0.12935193655750571</v>
      </c>
      <c r="F7" s="162">
        <f t="shared" si="0"/>
        <v>6.9237346278111039E-2</v>
      </c>
      <c r="G7" s="162">
        <f t="shared" si="0"/>
        <v>7.0916851968766473E-2</v>
      </c>
      <c r="H7" s="162">
        <f t="shared" si="0"/>
        <v>2.4575136004574345E-2</v>
      </c>
      <c r="I7" s="162">
        <f t="shared" si="0"/>
        <v>7.6183269239540599E-3</v>
      </c>
      <c r="J7" s="162">
        <f t="shared" si="0"/>
        <v>1.2734814169037992E-2</v>
      </c>
      <c r="K7" s="162">
        <f t="shared" si="0"/>
        <v>-1.5716855363724046E-2</v>
      </c>
      <c r="L7" s="268">
        <f t="shared" si="0"/>
        <v>7.4681415362328071E-2</v>
      </c>
      <c r="M7" s="162">
        <f t="shared" si="0"/>
        <v>2.8662418818551721E-2</v>
      </c>
      <c r="N7" s="162">
        <f t="shared" si="0"/>
        <v>2.3815833764479301E-2</v>
      </c>
      <c r="O7" s="64">
        <f t="shared" si="0"/>
        <v>3.3818501259877926E-2</v>
      </c>
      <c r="P7" s="1"/>
      <c r="Q7" s="145"/>
      <c r="R7" s="64">
        <f>(R6-Q6)/Q6</f>
        <v>0.13028610469168247</v>
      </c>
      <c r="S7" s="1"/>
      <c r="T7" s="64">
        <f>(T6-S6)/S6</f>
        <v>5.7582487268814431E-2</v>
      </c>
      <c r="AA7" s="123"/>
      <c r="AB7" s="123">
        <v>2012</v>
      </c>
      <c r="AC7" s="123">
        <v>2013</v>
      </c>
      <c r="AD7" s="123"/>
      <c r="AE7" s="123">
        <v>2012</v>
      </c>
      <c r="AF7" s="123">
        <v>2013</v>
      </c>
      <c r="AG7" s="123"/>
      <c r="AH7" s="123">
        <v>2012</v>
      </c>
      <c r="AI7" s="123">
        <v>2013</v>
      </c>
      <c r="AJ7" s="123"/>
    </row>
    <row r="8" spans="1:36" ht="27.95" customHeight="1" x14ac:dyDescent="0.25">
      <c r="A8" s="138" t="s">
        <v>59</v>
      </c>
      <c r="B8" s="159">
        <v>63256.660999999986</v>
      </c>
      <c r="C8" s="160">
        <v>80362.627999999997</v>
      </c>
      <c r="D8" s="160">
        <v>79098.747999999992</v>
      </c>
      <c r="E8" s="160">
        <v>89493.365000000005</v>
      </c>
      <c r="F8" s="160">
        <v>81914.569000000003</v>
      </c>
      <c r="G8" s="160">
        <v>86371.3</v>
      </c>
      <c r="H8" s="160">
        <v>122399.001</v>
      </c>
      <c r="I8" s="160">
        <v>125153.99099999999</v>
      </c>
      <c r="J8" s="160">
        <v>116754.90900000001</v>
      </c>
      <c r="K8" s="160">
        <v>110190.53600000002</v>
      </c>
      <c r="L8" s="267">
        <v>137205.92600000018</v>
      </c>
      <c r="M8" s="160">
        <v>154727.05100000001</v>
      </c>
      <c r="N8" s="160">
        <v>169208.33799999999</v>
      </c>
      <c r="O8" s="156">
        <v>164005.19899999996</v>
      </c>
      <c r="P8" s="121"/>
      <c r="Q8" s="142">
        <v>39825.405999999988</v>
      </c>
      <c r="R8" s="156">
        <v>39073.493999999999</v>
      </c>
      <c r="S8" s="139">
        <v>171190.87299999999</v>
      </c>
      <c r="T8" s="156">
        <v>163253.28699999998</v>
      </c>
      <c r="AA8" s="123" t="s">
        <v>60</v>
      </c>
      <c r="AB8" s="123"/>
      <c r="AC8" s="127"/>
      <c r="AD8" s="123"/>
      <c r="AE8" s="127"/>
      <c r="AF8" s="127"/>
      <c r="AG8" s="123"/>
      <c r="AH8" s="123"/>
      <c r="AI8" s="127" t="e">
        <f>#REF!-#REF!</f>
        <v>#REF!</v>
      </c>
      <c r="AJ8" s="123"/>
    </row>
    <row r="9" spans="1:36" ht="27.95" customHeight="1" thickBot="1" x14ac:dyDescent="0.3">
      <c r="A9" s="140" t="s">
        <v>58</v>
      </c>
      <c r="B9" s="163"/>
      <c r="C9" s="164">
        <f t="shared" ref="C9:O9" si="1">(C8-B8)/B8</f>
        <v>0.2704215924390953</v>
      </c>
      <c r="D9" s="164">
        <f t="shared" si="1"/>
        <v>-1.5727210912017519E-2</v>
      </c>
      <c r="E9" s="164">
        <f t="shared" si="1"/>
        <v>0.13141316724760313</v>
      </c>
      <c r="F9" s="164">
        <f t="shared" si="1"/>
        <v>-8.4685563002352207E-2</v>
      </c>
      <c r="G9" s="164">
        <f t="shared" si="1"/>
        <v>5.4407061581438577E-2</v>
      </c>
      <c r="H9" s="164">
        <f t="shared" si="1"/>
        <v>0.41712583925447455</v>
      </c>
      <c r="I9" s="164">
        <f t="shared" si="1"/>
        <v>2.250827194251357E-2</v>
      </c>
      <c r="J9" s="164">
        <f t="shared" si="1"/>
        <v>-6.7109981334913887E-2</v>
      </c>
      <c r="K9" s="164">
        <f t="shared" si="1"/>
        <v>-5.6223528896759203E-2</v>
      </c>
      <c r="L9" s="269">
        <f t="shared" si="1"/>
        <v>0.24516978481709314</v>
      </c>
      <c r="M9" s="164">
        <f t="shared" si="1"/>
        <v>0.12769947706194412</v>
      </c>
      <c r="N9" s="164">
        <f t="shared" si="1"/>
        <v>9.3592470782629861E-2</v>
      </c>
      <c r="O9" s="65">
        <f t="shared" si="1"/>
        <v>-3.0749897206602341E-2</v>
      </c>
      <c r="P9" s="16"/>
      <c r="Q9" s="143"/>
      <c r="R9" s="65">
        <f>(R8-Q8)/Q8</f>
        <v>-1.8880209281482017E-2</v>
      </c>
      <c r="S9" s="321"/>
      <c r="T9" s="65">
        <f>(T8-S8)/S8</f>
        <v>-4.6366876112606835E-2</v>
      </c>
      <c r="AA9" s="123" t="s">
        <v>61</v>
      </c>
      <c r="AB9" s="123"/>
      <c r="AC9" s="127"/>
      <c r="AD9" s="123"/>
      <c r="AE9" s="127"/>
      <c r="AF9" s="127"/>
      <c r="AG9" s="123"/>
      <c r="AH9" s="123"/>
      <c r="AI9" s="127" t="e">
        <f>#REF!-#REF!</f>
        <v>#REF!</v>
      </c>
      <c r="AJ9" s="123"/>
    </row>
    <row r="10" spans="1:36" ht="27.95" customHeight="1" x14ac:dyDescent="0.25">
      <c r="A10" s="14" t="s">
        <v>62</v>
      </c>
      <c r="B10" s="165">
        <f>(B6-B8)</f>
        <v>532729.95499999938</v>
      </c>
      <c r="C10" s="166">
        <f t="shared" ref="C10:L10" si="2">(C6-C8)</f>
        <v>495602.94900000037</v>
      </c>
      <c r="D10" s="166">
        <f t="shared" si="2"/>
        <v>464912.54300000041</v>
      </c>
      <c r="E10" s="166">
        <f t="shared" si="2"/>
        <v>524886.83999999927</v>
      </c>
      <c r="F10" s="166">
        <f t="shared" si="2"/>
        <v>575003.69100000104</v>
      </c>
      <c r="G10" s="166">
        <f t="shared" si="2"/>
        <v>617133.53500000073</v>
      </c>
      <c r="H10" s="166">
        <f t="shared" si="2"/>
        <v>598394.56100000138</v>
      </c>
      <c r="I10" s="166">
        <f t="shared" si="2"/>
        <v>601130.81199999875</v>
      </c>
      <c r="J10" s="166">
        <f t="shared" si="2"/>
        <v>618778.99600000016</v>
      </c>
      <c r="K10" s="166">
        <f t="shared" si="2"/>
        <v>613783.08899999992</v>
      </c>
      <c r="L10" s="270">
        <f t="shared" si="2"/>
        <v>640835.07399999513</v>
      </c>
      <c r="M10" s="166">
        <f>(M6-M8)</f>
        <v>645614.48600000003</v>
      </c>
      <c r="N10" s="166">
        <f>(N6-N8)</f>
        <v>650193.99999999988</v>
      </c>
      <c r="O10" s="157">
        <f>(O6-O8)</f>
        <v>683108.09799999977</v>
      </c>
      <c r="P10" s="1"/>
      <c r="Q10" s="144">
        <f>Q6-Q8</f>
        <v>144079.86199999999</v>
      </c>
      <c r="R10" s="157">
        <f>R6-R8</f>
        <v>168792.0749999999</v>
      </c>
      <c r="S10" s="3">
        <f>S6-S8</f>
        <v>652455.13899999997</v>
      </c>
      <c r="T10" s="157">
        <f>T6-T8</f>
        <v>707820.31099999975</v>
      </c>
      <c r="AA10" s="123" t="s">
        <v>63</v>
      </c>
      <c r="AB10" s="123"/>
      <c r="AC10" s="127"/>
      <c r="AD10" s="123"/>
      <c r="AE10" s="127"/>
      <c r="AF10" s="127"/>
      <c r="AG10" s="123"/>
      <c r="AH10" s="123"/>
      <c r="AI10" s="127" t="e">
        <f>#REF!-#REF!</f>
        <v>#REF!</v>
      </c>
      <c r="AJ10" s="123"/>
    </row>
    <row r="11" spans="1:36" ht="27.95" customHeight="1" thickBot="1" x14ac:dyDescent="0.3">
      <c r="A11" s="140" t="s">
        <v>58</v>
      </c>
      <c r="B11" s="163"/>
      <c r="C11" s="164">
        <f t="shared" ref="C11:O11" si="3">(C10-B10)/B10</f>
        <v>-6.9691981183973503E-2</v>
      </c>
      <c r="D11" s="164">
        <f t="shared" si="3"/>
        <v>-6.1925390197789032E-2</v>
      </c>
      <c r="E11" s="164">
        <f t="shared" si="3"/>
        <v>0.12900124529442691</v>
      </c>
      <c r="F11" s="164">
        <f t="shared" si="3"/>
        <v>9.5481248872617649E-2</v>
      </c>
      <c r="G11" s="164">
        <f t="shared" si="3"/>
        <v>7.3268823590907375E-2</v>
      </c>
      <c r="H11" s="164">
        <f t="shared" si="3"/>
        <v>-3.0364536906909986E-2</v>
      </c>
      <c r="I11" s="164">
        <f t="shared" si="3"/>
        <v>4.5726535271722896E-3</v>
      </c>
      <c r="J11" s="164">
        <f t="shared" si="3"/>
        <v>2.9358308786875894E-2</v>
      </c>
      <c r="K11" s="164">
        <f t="shared" si="3"/>
        <v>-8.0738147744113774E-3</v>
      </c>
      <c r="L11" s="269">
        <f t="shared" si="3"/>
        <v>4.4074177807781237E-2</v>
      </c>
      <c r="M11" s="164">
        <f t="shared" si="3"/>
        <v>7.4580998979543013E-3</v>
      </c>
      <c r="N11" s="164">
        <f t="shared" si="3"/>
        <v>7.093264013285863E-3</v>
      </c>
      <c r="O11" s="65">
        <f t="shared" si="3"/>
        <v>5.0621965136559068E-2</v>
      </c>
      <c r="P11" s="16"/>
      <c r="Q11" s="143"/>
      <c r="R11" s="65">
        <f>(R10-Q10)/Q10</f>
        <v>0.17151746716692373</v>
      </c>
      <c r="S11" s="321"/>
      <c r="T11" s="65">
        <f>(T10-S10)/S10</f>
        <v>8.4856672421733795E-2</v>
      </c>
      <c r="AA11" s="123" t="s">
        <v>64</v>
      </c>
      <c r="AB11" s="123"/>
      <c r="AC11" s="127"/>
      <c r="AD11" s="123"/>
      <c r="AE11" s="127"/>
      <c r="AF11" s="127"/>
      <c r="AG11" s="123"/>
      <c r="AH11" s="123"/>
      <c r="AI11" s="127" t="e">
        <f>#REF!-#REF!</f>
        <v>#REF!</v>
      </c>
      <c r="AJ11" s="123"/>
    </row>
    <row r="12" spans="1:36" ht="27.95" hidden="1" customHeight="1" thickBot="1" x14ac:dyDescent="0.3">
      <c r="A12" s="128" t="s">
        <v>65</v>
      </c>
      <c r="B12" s="167">
        <f>(B6/B8)</f>
        <v>9.4217210737695982</v>
      </c>
      <c r="C12" s="168">
        <f t="shared" ref="C12:R12" si="4">(C6/C8)</f>
        <v>7.1670824030294336</v>
      </c>
      <c r="D12" s="168">
        <f t="shared" si="4"/>
        <v>6.8776220200097287</v>
      </c>
      <c r="E12" s="168">
        <f t="shared" si="4"/>
        <v>6.8650922333739404</v>
      </c>
      <c r="F12" s="169">
        <f t="shared" si="4"/>
        <v>8.0195533959288863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26"/>
      <c r="Q12" s="125">
        <f t="shared" si="4"/>
        <v>4.6177876504259627</v>
      </c>
      <c r="R12" s="158">
        <f t="shared" si="4"/>
        <v>5.3198613105856341</v>
      </c>
      <c r="S12" s="125">
        <f>S6/S8</f>
        <v>4.8112729234110514</v>
      </c>
      <c r="T12" s="158">
        <f>T6/T8</f>
        <v>5.3357185880122575</v>
      </c>
      <c r="AA12" s="123" t="s">
        <v>66</v>
      </c>
      <c r="AB12" s="123"/>
      <c r="AC12" s="127"/>
      <c r="AD12" s="123"/>
      <c r="AE12" s="127"/>
      <c r="AF12" s="127"/>
      <c r="AG12" s="123"/>
      <c r="AH12" s="123"/>
      <c r="AI12" s="127" t="e">
        <f>#REF!-#REF!</f>
        <v>#REF!</v>
      </c>
      <c r="AJ12" s="123"/>
    </row>
    <row r="13" spans="1:36" ht="30" customHeight="1" thickBot="1" x14ac:dyDescent="0.3">
      <c r="T13" s="50"/>
      <c r="AA13" s="123" t="s">
        <v>67</v>
      </c>
      <c r="AB13" s="123"/>
      <c r="AC13" s="127"/>
      <c r="AD13" s="123"/>
      <c r="AE13" s="127"/>
      <c r="AF13" s="127"/>
      <c r="AG13" s="123"/>
      <c r="AH13" s="123"/>
      <c r="AI13" s="127" t="e">
        <f>#REF!-#REF!</f>
        <v>#REF!</v>
      </c>
      <c r="AJ13" s="123"/>
    </row>
    <row r="14" spans="1:36" ht="22.5" customHeight="1" x14ac:dyDescent="0.25">
      <c r="A14" s="381" t="s">
        <v>2</v>
      </c>
      <c r="B14" s="383">
        <v>2007</v>
      </c>
      <c r="C14" s="371">
        <v>2008</v>
      </c>
      <c r="D14" s="371">
        <v>2009</v>
      </c>
      <c r="E14" s="371">
        <v>2010</v>
      </c>
      <c r="F14" s="371">
        <v>2011</v>
      </c>
      <c r="G14" s="371">
        <v>2012</v>
      </c>
      <c r="H14" s="371">
        <v>2013</v>
      </c>
      <c r="I14" s="371">
        <v>2014</v>
      </c>
      <c r="J14" s="371">
        <v>2015</v>
      </c>
      <c r="K14" s="375">
        <v>2016</v>
      </c>
      <c r="L14" s="377">
        <v>2017</v>
      </c>
      <c r="M14" s="371">
        <v>2018</v>
      </c>
      <c r="N14" s="371">
        <v>2019</v>
      </c>
      <c r="O14" s="379">
        <v>2020</v>
      </c>
      <c r="P14" s="171" t="s">
        <v>53</v>
      </c>
      <c r="Q14" s="373" t="str">
        <f>Q3</f>
        <v>jan-mar</v>
      </c>
      <c r="R14" s="374"/>
      <c r="S14" s="369" t="s">
        <v>117</v>
      </c>
      <c r="T14" s="370"/>
      <c r="AA14" s="123" t="s">
        <v>68</v>
      </c>
      <c r="AB14" s="123"/>
      <c r="AC14" s="127"/>
      <c r="AD14" s="123"/>
      <c r="AE14" s="127"/>
      <c r="AF14" s="127"/>
      <c r="AG14" s="123"/>
      <c r="AH14" s="123"/>
      <c r="AI14" s="127" t="e">
        <f>#REF!-#REF!</f>
        <v>#REF!</v>
      </c>
      <c r="AJ14" s="123"/>
    </row>
    <row r="15" spans="1:36" ht="31.5" customHeight="1" thickBot="1" x14ac:dyDescent="0.3">
      <c r="A15" s="382"/>
      <c r="B15" s="384"/>
      <c r="C15" s="372"/>
      <c r="D15" s="372"/>
      <c r="E15" s="372"/>
      <c r="F15" s="372"/>
      <c r="G15" s="372"/>
      <c r="H15" s="372"/>
      <c r="I15" s="372"/>
      <c r="J15" s="372"/>
      <c r="K15" s="376"/>
      <c r="L15" s="378"/>
      <c r="M15" s="372"/>
      <c r="N15" s="372"/>
      <c r="O15" s="380"/>
      <c r="P15" s="172" t="str">
        <f>P4</f>
        <v>2007/2020</v>
      </c>
      <c r="Q15" s="170">
        <f>Q4</f>
        <v>2020</v>
      </c>
      <c r="R15" s="322">
        <f>R4</f>
        <v>2021</v>
      </c>
      <c r="S15" s="319" t="str">
        <f>S4</f>
        <v>abril 2019 a mar 20</v>
      </c>
      <c r="T15" s="320" t="str">
        <f>T4</f>
        <v>abril 20 a mar 2021</v>
      </c>
      <c r="AA15" s="123" t="s">
        <v>69</v>
      </c>
      <c r="AB15" s="123"/>
      <c r="AC15" s="127"/>
      <c r="AD15" s="123"/>
      <c r="AE15" s="127"/>
      <c r="AF15" s="127"/>
      <c r="AG15" s="123"/>
      <c r="AH15" s="123"/>
      <c r="AI15" s="127" t="e">
        <f>#REF!-#REF!</f>
        <v>#REF!</v>
      </c>
      <c r="AJ15" s="123"/>
    </row>
    <row r="16" spans="1:36" s="123" customFormat="1" ht="3" customHeight="1" thickBot="1" x14ac:dyDescent="0.3">
      <c r="A16" s="122"/>
      <c r="B16" s="155">
        <v>2007</v>
      </c>
      <c r="C16" s="155">
        <v>2008</v>
      </c>
      <c r="D16" s="155">
        <v>2009</v>
      </c>
      <c r="E16" s="155">
        <v>2010</v>
      </c>
      <c r="F16" s="155">
        <v>2011</v>
      </c>
      <c r="G16" s="155"/>
      <c r="H16" s="155"/>
      <c r="I16" s="155"/>
      <c r="J16" s="155"/>
      <c r="K16" s="155"/>
      <c r="L16" s="155"/>
      <c r="M16" s="155"/>
      <c r="N16" s="155"/>
      <c r="O16" s="327"/>
      <c r="P16" s="137"/>
      <c r="Q16" s="122"/>
      <c r="R16" s="155"/>
      <c r="S16" s="122"/>
      <c r="T16" s="155"/>
      <c r="AA16" s="123" t="s">
        <v>70</v>
      </c>
      <c r="AC16" s="127"/>
      <c r="AE16" s="127"/>
      <c r="AF16" s="127"/>
      <c r="AI16" s="127" t="e">
        <f>#REF!-#REF!</f>
        <v>#REF!</v>
      </c>
    </row>
    <row r="17" spans="1:36" ht="27.75" customHeight="1" x14ac:dyDescent="0.25">
      <c r="A17" s="138" t="s">
        <v>54</v>
      </c>
      <c r="B17" s="159">
        <v>392293.98699999956</v>
      </c>
      <c r="C17" s="160">
        <v>370979.67800000019</v>
      </c>
      <c r="D17" s="160">
        <v>344221.9980000002</v>
      </c>
      <c r="E17" s="160">
        <v>386156.65199999994</v>
      </c>
      <c r="F17" s="160">
        <v>390987.57200000004</v>
      </c>
      <c r="G17" s="160">
        <v>406063.09400000004</v>
      </c>
      <c r="H17" s="160">
        <v>407598.05399999983</v>
      </c>
      <c r="I17" s="160">
        <v>406953.16900000011</v>
      </c>
      <c r="J17" s="160">
        <v>421887.39099999977</v>
      </c>
      <c r="K17" s="226">
        <v>431264.80099999998</v>
      </c>
      <c r="L17" s="267">
        <v>442364.451999999</v>
      </c>
      <c r="M17" s="160">
        <v>454202.09499999997</v>
      </c>
      <c r="N17" s="160">
        <v>454929.95199999987</v>
      </c>
      <c r="O17" s="156">
        <v>388772.92799999996</v>
      </c>
      <c r="P17" s="121"/>
      <c r="Q17" s="142">
        <v>85284.900000000009</v>
      </c>
      <c r="R17" s="156">
        <v>100757.59700000004</v>
      </c>
      <c r="S17" s="139">
        <v>440874.73399999994</v>
      </c>
      <c r="T17" s="156">
        <v>404245.62499999994</v>
      </c>
      <c r="AA17" s="123" t="s">
        <v>71</v>
      </c>
      <c r="AB17" s="123"/>
      <c r="AC17" s="127"/>
      <c r="AD17" s="123"/>
      <c r="AE17" s="127"/>
      <c r="AF17" s="127"/>
      <c r="AG17" s="123"/>
      <c r="AH17" s="123"/>
      <c r="AI17" s="127" t="e">
        <f>#REF!-#REF!</f>
        <v>#REF!</v>
      </c>
      <c r="AJ17" s="123"/>
    </row>
    <row r="18" spans="1:36" ht="27.75" customHeight="1" thickBot="1" x14ac:dyDescent="0.3">
      <c r="A18" s="141" t="s">
        <v>58</v>
      </c>
      <c r="B18" s="161"/>
      <c r="C18" s="162">
        <f t="shared" ref="C18:L18" si="5">(C17-B17)/B17</f>
        <v>-5.4332489679479568E-2</v>
      </c>
      <c r="D18" s="162">
        <f t="shared" si="5"/>
        <v>-7.2127077537654183E-2</v>
      </c>
      <c r="E18" s="162">
        <f t="shared" si="5"/>
        <v>0.12182444539758823</v>
      </c>
      <c r="F18" s="162">
        <f t="shared" si="5"/>
        <v>1.2510259696368252E-2</v>
      </c>
      <c r="G18" s="162">
        <f t="shared" si="5"/>
        <v>3.8557547808706294E-2</v>
      </c>
      <c r="H18" s="162">
        <f t="shared" si="5"/>
        <v>3.7801022123911316E-3</v>
      </c>
      <c r="I18" s="162">
        <f t="shared" si="5"/>
        <v>-1.5821591729182263E-3</v>
      </c>
      <c r="J18" s="162">
        <f t="shared" si="5"/>
        <v>3.6697642720653331E-2</v>
      </c>
      <c r="K18" s="216">
        <f t="shared" si="5"/>
        <v>2.2227281971553901E-2</v>
      </c>
      <c r="L18" s="268">
        <f t="shared" si="5"/>
        <v>2.5737437820711511E-2</v>
      </c>
      <c r="M18" s="162">
        <f t="shared" ref="M18" si="6">(M17-L17)/L17</f>
        <v>2.6759932780496109E-2</v>
      </c>
      <c r="N18" s="162">
        <f t="shared" ref="N18:O18" si="7">(N17-M17)/M17</f>
        <v>1.6024959109884815E-3</v>
      </c>
      <c r="O18" s="64">
        <f t="shared" si="7"/>
        <v>-0.14542244077171673</v>
      </c>
      <c r="P18" s="1"/>
      <c r="Q18" s="145"/>
      <c r="R18" s="64">
        <f>(R17-Q17)/Q17</f>
        <v>0.18142364005820524</v>
      </c>
      <c r="S18" s="1"/>
      <c r="T18" s="64">
        <f>(T17-S17)/S17</f>
        <v>-8.3082803742615924E-2</v>
      </c>
      <c r="AA18" s="123" t="s">
        <v>72</v>
      </c>
      <c r="AB18" s="123"/>
      <c r="AC18" s="127"/>
      <c r="AD18" s="123"/>
      <c r="AE18" s="127"/>
      <c r="AF18" s="127"/>
      <c r="AG18" s="123"/>
      <c r="AH18" s="123"/>
      <c r="AI18" s="127" t="e">
        <f>#REF!-#REF!</f>
        <v>#REF!</v>
      </c>
      <c r="AJ18" s="123"/>
    </row>
    <row r="19" spans="1:36" ht="27.75" customHeight="1" x14ac:dyDescent="0.25">
      <c r="A19" s="138" t="s">
        <v>59</v>
      </c>
      <c r="B19" s="159">
        <v>62681.055999999982</v>
      </c>
      <c r="C19" s="160">
        <v>79621.592999999993</v>
      </c>
      <c r="D19" s="160">
        <v>77709.866999999998</v>
      </c>
      <c r="E19" s="160">
        <v>88593.928999999989</v>
      </c>
      <c r="F19" s="160">
        <v>80744.22</v>
      </c>
      <c r="G19" s="160">
        <v>85348.562999999995</v>
      </c>
      <c r="H19" s="160">
        <v>121368.935</v>
      </c>
      <c r="I19" s="160">
        <v>124143.97100000001</v>
      </c>
      <c r="J19" s="160">
        <v>115571.70700000001</v>
      </c>
      <c r="K19" s="226">
        <v>109068.98599999999</v>
      </c>
      <c r="L19" s="267">
        <v>136178.72600000011</v>
      </c>
      <c r="M19" s="160">
        <v>153404.38699999999</v>
      </c>
      <c r="N19" s="160">
        <v>167744.46300000002</v>
      </c>
      <c r="O19" s="156">
        <v>162100.75399999996</v>
      </c>
      <c r="P19" s="121"/>
      <c r="Q19" s="142">
        <v>38796.307999999975</v>
      </c>
      <c r="R19" s="156">
        <v>38693.232000000004</v>
      </c>
      <c r="S19" s="139">
        <v>169123.33199999999</v>
      </c>
      <c r="T19" s="156">
        <v>161997.67799999999</v>
      </c>
      <c r="AA19" s="123" t="s">
        <v>73</v>
      </c>
      <c r="AB19" s="123"/>
      <c r="AC19" s="127"/>
      <c r="AD19" s="123"/>
      <c r="AE19" s="127"/>
      <c r="AF19" s="127"/>
      <c r="AG19" s="123"/>
      <c r="AH19" s="123"/>
      <c r="AI19" s="127" t="e">
        <f>#REF!-#REF!</f>
        <v>#REF!</v>
      </c>
      <c r="AJ19" s="123"/>
    </row>
    <row r="20" spans="1:36" ht="27.75" customHeight="1" thickBot="1" x14ac:dyDescent="0.3">
      <c r="A20" s="140" t="s">
        <v>58</v>
      </c>
      <c r="B20" s="163"/>
      <c r="C20" s="164">
        <f t="shared" ref="C20:O20" si="8">(C19-B19)/B19</f>
        <v>0.27026566048919176</v>
      </c>
      <c r="D20" s="164">
        <f t="shared" si="8"/>
        <v>-2.4010145087149853E-2</v>
      </c>
      <c r="E20" s="164">
        <f t="shared" si="8"/>
        <v>0.14006023199087436</v>
      </c>
      <c r="F20" s="164">
        <f t="shared" si="8"/>
        <v>-8.8603238264779852E-2</v>
      </c>
      <c r="G20" s="164">
        <f t="shared" si="8"/>
        <v>5.702380925842114E-2</v>
      </c>
      <c r="H20" s="164">
        <f t="shared" si="8"/>
        <v>0.42203841205856046</v>
      </c>
      <c r="I20" s="164">
        <f t="shared" si="8"/>
        <v>2.2864466924753087E-2</v>
      </c>
      <c r="J20" s="164">
        <f t="shared" si="8"/>
        <v>-6.9050989193828793E-2</v>
      </c>
      <c r="K20" s="227">
        <f t="shared" si="8"/>
        <v>-5.6265682741884385E-2</v>
      </c>
      <c r="L20" s="269">
        <f t="shared" si="8"/>
        <v>0.24855590020796675</v>
      </c>
      <c r="M20" s="164">
        <f t="shared" si="8"/>
        <v>0.12649303974249151</v>
      </c>
      <c r="N20" s="164">
        <f t="shared" si="8"/>
        <v>9.3478917261994809E-2</v>
      </c>
      <c r="O20" s="65">
        <f t="shared" si="8"/>
        <v>-3.3644681315055151E-2</v>
      </c>
      <c r="P20" s="16"/>
      <c r="Q20" s="143"/>
      <c r="R20" s="65">
        <f>(R19-Q19)/Q19</f>
        <v>-2.6568507498180467E-3</v>
      </c>
      <c r="S20" s="321"/>
      <c r="T20" s="65">
        <f>(T19-S19)/S19</f>
        <v>-4.2132885603270928E-2</v>
      </c>
    </row>
    <row r="21" spans="1:36" ht="27.75" customHeight="1" x14ac:dyDescent="0.25">
      <c r="A21" s="14" t="s">
        <v>62</v>
      </c>
      <c r="B21" s="165">
        <f>B17-B19</f>
        <v>329612.93099999957</v>
      </c>
      <c r="C21" s="166">
        <f t="shared" ref="C21:N21" si="9">C17-C19</f>
        <v>291358.0850000002</v>
      </c>
      <c r="D21" s="166">
        <f t="shared" si="9"/>
        <v>266512.13100000017</v>
      </c>
      <c r="E21" s="166">
        <f t="shared" si="9"/>
        <v>297562.72299999994</v>
      </c>
      <c r="F21" s="166">
        <f t="shared" si="9"/>
        <v>310243.35200000007</v>
      </c>
      <c r="G21" s="166">
        <f t="shared" si="9"/>
        <v>320714.53100000008</v>
      </c>
      <c r="H21" s="166">
        <f t="shared" si="9"/>
        <v>286229.11899999983</v>
      </c>
      <c r="I21" s="166">
        <f t="shared" si="9"/>
        <v>282809.19800000009</v>
      </c>
      <c r="J21" s="166">
        <f t="shared" si="9"/>
        <v>306315.68399999978</v>
      </c>
      <c r="K21" s="228">
        <f t="shared" si="9"/>
        <v>322195.815</v>
      </c>
      <c r="L21" s="270">
        <f t="shared" si="9"/>
        <v>306185.72599999886</v>
      </c>
      <c r="M21" s="166">
        <f t="shared" si="9"/>
        <v>300797.70799999998</v>
      </c>
      <c r="N21" s="166">
        <f t="shared" si="9"/>
        <v>287185.48899999983</v>
      </c>
      <c r="O21" s="157">
        <f t="shared" ref="O21" si="10">O17-O19</f>
        <v>226672.174</v>
      </c>
      <c r="P21" s="1"/>
      <c r="Q21" s="144">
        <f>Q17-Q19</f>
        <v>46488.592000000033</v>
      </c>
      <c r="R21" s="157">
        <f>R17-R19</f>
        <v>62064.365000000034</v>
      </c>
      <c r="S21" s="3">
        <f>S17-S19</f>
        <v>271751.40199999994</v>
      </c>
      <c r="T21" s="157">
        <f>T17-T19</f>
        <v>242247.94699999996</v>
      </c>
    </row>
    <row r="22" spans="1:36" ht="27.75" customHeight="1" thickBot="1" x14ac:dyDescent="0.3">
      <c r="A22" s="140" t="s">
        <v>58</v>
      </c>
      <c r="B22" s="163"/>
      <c r="C22" s="164">
        <f t="shared" ref="C22:O22" si="11">(C21-B21)/B21</f>
        <v>-0.11605990664243518</v>
      </c>
      <c r="D22" s="164">
        <f t="shared" si="11"/>
        <v>-8.5276349890891168E-2</v>
      </c>
      <c r="E22" s="164">
        <f t="shared" si="11"/>
        <v>0.1165072369632576</v>
      </c>
      <c r="F22" s="164">
        <f t="shared" si="11"/>
        <v>4.261497835533698E-2</v>
      </c>
      <c r="G22" s="164">
        <f t="shared" si="11"/>
        <v>3.3751501627664215E-2</v>
      </c>
      <c r="H22" s="164">
        <f t="shared" si="11"/>
        <v>-0.10752681486702027</v>
      </c>
      <c r="I22" s="164">
        <f t="shared" si="11"/>
        <v>-1.1948193852351347E-2</v>
      </c>
      <c r="J22" s="164">
        <f t="shared" si="11"/>
        <v>8.3117827023432511E-2</v>
      </c>
      <c r="K22" s="227">
        <f t="shared" si="11"/>
        <v>5.1842369912734339E-2</v>
      </c>
      <c r="L22" s="269">
        <f t="shared" si="11"/>
        <v>-4.9690555415814887E-2</v>
      </c>
      <c r="M22" s="164">
        <f t="shared" si="11"/>
        <v>-1.7597221367526766E-2</v>
      </c>
      <c r="N22" s="164">
        <f t="shared" si="11"/>
        <v>-4.5253732451977856E-2</v>
      </c>
      <c r="O22" s="65">
        <f t="shared" si="11"/>
        <v>-0.21071160388608584</v>
      </c>
      <c r="P22" s="16"/>
      <c r="Q22" s="143"/>
      <c r="R22" s="65">
        <f>(R21-Q21)/Q21</f>
        <v>0.33504505793593381</v>
      </c>
      <c r="S22" s="321"/>
      <c r="T22" s="65">
        <f>(T21-S21)/S21</f>
        <v>-0.10856781154711391</v>
      </c>
    </row>
    <row r="23" spans="1:36" ht="27.75" hidden="1" customHeight="1" thickBot="1" x14ac:dyDescent="0.3">
      <c r="A23" s="128" t="s">
        <v>65</v>
      </c>
      <c r="B23" s="167">
        <f>(B17/B19)</f>
        <v>6.2585733558796406</v>
      </c>
      <c r="C23" s="168">
        <f>(C17/C19)</f>
        <v>4.6592847997904316</v>
      </c>
      <c r="D23" s="168">
        <f>(D17/D19)</f>
        <v>4.4295790391714371</v>
      </c>
      <c r="E23" s="168">
        <f>(E17/E19)</f>
        <v>4.3587258896712884</v>
      </c>
      <c r="F23" s="169">
        <f>(F17/F19)</f>
        <v>4.8422979626281615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26"/>
      <c r="Q23" s="125">
        <f>(Q17/Q19)</f>
        <v>2.1982736089217578</v>
      </c>
      <c r="R23" s="158">
        <f>(R17/R19)</f>
        <v>2.6040108771477146</v>
      </c>
      <c r="S23" s="125">
        <f>S17/S19</f>
        <v>2.6068238414318845</v>
      </c>
      <c r="T23" s="158">
        <f>T17/T19</f>
        <v>2.4953791312984128</v>
      </c>
    </row>
    <row r="24" spans="1:36" ht="30" customHeight="1" thickBot="1" x14ac:dyDescent="0.3">
      <c r="T24" s="50"/>
    </row>
    <row r="25" spans="1:36" ht="22.5" customHeight="1" x14ac:dyDescent="0.25">
      <c r="A25" s="381" t="s">
        <v>15</v>
      </c>
      <c r="B25" s="383">
        <v>2007</v>
      </c>
      <c r="C25" s="371">
        <v>2008</v>
      </c>
      <c r="D25" s="371">
        <v>2009</v>
      </c>
      <c r="E25" s="371">
        <v>2010</v>
      </c>
      <c r="F25" s="371">
        <v>2011</v>
      </c>
      <c r="G25" s="371">
        <v>2012</v>
      </c>
      <c r="H25" s="371">
        <v>2013</v>
      </c>
      <c r="I25" s="371">
        <v>2014</v>
      </c>
      <c r="J25" s="371">
        <v>2015</v>
      </c>
      <c r="K25" s="375">
        <v>2016</v>
      </c>
      <c r="L25" s="377">
        <v>2017</v>
      </c>
      <c r="M25" s="371">
        <v>2018</v>
      </c>
      <c r="N25" s="371">
        <v>2019</v>
      </c>
      <c r="O25" s="379">
        <v>2020</v>
      </c>
      <c r="P25" s="171" t="s">
        <v>53</v>
      </c>
      <c r="Q25" s="373" t="str">
        <f>Q14</f>
        <v>jan-mar</v>
      </c>
      <c r="R25" s="374"/>
      <c r="S25" s="369" t="s">
        <v>117</v>
      </c>
      <c r="T25" s="370"/>
    </row>
    <row r="26" spans="1:36" ht="31.5" customHeight="1" thickBot="1" x14ac:dyDescent="0.3">
      <c r="A26" s="382"/>
      <c r="B26" s="384"/>
      <c r="C26" s="372"/>
      <c r="D26" s="372"/>
      <c r="E26" s="372"/>
      <c r="F26" s="372"/>
      <c r="G26" s="372"/>
      <c r="H26" s="372"/>
      <c r="I26" s="372"/>
      <c r="J26" s="372"/>
      <c r="K26" s="376"/>
      <c r="L26" s="378"/>
      <c r="M26" s="372"/>
      <c r="N26" s="372"/>
      <c r="O26" s="380"/>
      <c r="P26" s="172" t="str">
        <f>P4</f>
        <v>2007/2020</v>
      </c>
      <c r="Q26" s="170">
        <f>Q4</f>
        <v>2020</v>
      </c>
      <c r="R26" s="322">
        <f>R4</f>
        <v>2021</v>
      </c>
      <c r="S26" s="319" t="str">
        <f>S4</f>
        <v>abril 2019 a mar 20</v>
      </c>
      <c r="T26" s="320" t="str">
        <f>T4</f>
        <v>abril 20 a mar 2021</v>
      </c>
    </row>
    <row r="27" spans="1:36" s="123" customFormat="1" ht="3" customHeight="1" thickBot="1" x14ac:dyDescent="0.3">
      <c r="A27" s="122"/>
      <c r="B27" s="155">
        <v>2007</v>
      </c>
      <c r="C27" s="155">
        <v>2008</v>
      </c>
      <c r="D27" s="155">
        <v>2009</v>
      </c>
      <c r="E27" s="155">
        <v>2010</v>
      </c>
      <c r="F27" s="155">
        <v>2011</v>
      </c>
      <c r="G27" s="155"/>
      <c r="H27" s="155"/>
      <c r="I27" s="155"/>
      <c r="J27" s="155"/>
      <c r="K27" s="155"/>
      <c r="L27" s="155"/>
      <c r="M27" s="155"/>
      <c r="N27" s="155"/>
      <c r="O27" s="327"/>
      <c r="P27" s="137"/>
      <c r="Q27" s="122"/>
      <c r="R27" s="155"/>
      <c r="S27" s="122"/>
      <c r="T27" s="155"/>
    </row>
    <row r="28" spans="1:36" ht="27.75" customHeight="1" x14ac:dyDescent="0.25">
      <c r="A28" s="138" t="s">
        <v>54</v>
      </c>
      <c r="B28" s="159">
        <v>203692.62899999981</v>
      </c>
      <c r="C28" s="160">
        <v>204985.89900000018</v>
      </c>
      <c r="D28" s="160">
        <v>199789.29300000027</v>
      </c>
      <c r="E28" s="160">
        <v>228223.55300000007</v>
      </c>
      <c r="F28" s="160">
        <v>265930.68799999997</v>
      </c>
      <c r="G28" s="160">
        <v>297441.74100000004</v>
      </c>
      <c r="H28" s="160">
        <v>313195.50799999997</v>
      </c>
      <c r="I28" s="160">
        <v>319331.63400000008</v>
      </c>
      <c r="J28" s="160">
        <v>313646.51399999997</v>
      </c>
      <c r="K28" s="226">
        <v>292708.82400000008</v>
      </c>
      <c r="L28" s="267">
        <v>335676.5479999996</v>
      </c>
      <c r="M28" s="160">
        <v>346139.44199999998</v>
      </c>
      <c r="N28" s="160">
        <v>364472.386</v>
      </c>
      <c r="O28" s="156">
        <v>458340.36899999989</v>
      </c>
      <c r="P28" s="121"/>
      <c r="Q28" s="142">
        <v>98620.367999999988</v>
      </c>
      <c r="R28" s="156">
        <v>107107.97199999998</v>
      </c>
      <c r="S28" s="139">
        <v>382771.27799999993</v>
      </c>
      <c r="T28" s="156">
        <v>466827.97299999982</v>
      </c>
    </row>
    <row r="29" spans="1:36" ht="27.75" customHeight="1" thickBot="1" x14ac:dyDescent="0.3">
      <c r="A29" s="141" t="s">
        <v>58</v>
      </c>
      <c r="B29" s="161"/>
      <c r="C29" s="162">
        <f t="shared" ref="C29:O29" si="12">(C28-B28)/B28</f>
        <v>6.3491251811589565E-3</v>
      </c>
      <c r="D29" s="162">
        <f t="shared" si="12"/>
        <v>-2.5351041341628616E-2</v>
      </c>
      <c r="E29" s="162">
        <f t="shared" si="12"/>
        <v>0.14232124040801208</v>
      </c>
      <c r="F29" s="162">
        <f t="shared" si="12"/>
        <v>0.16522017339726491</v>
      </c>
      <c r="G29" s="162">
        <f t="shared" si="12"/>
        <v>0.11849348127885141</v>
      </c>
      <c r="H29" s="162">
        <f t="shared" si="12"/>
        <v>5.296421056115299E-2</v>
      </c>
      <c r="I29" s="162">
        <f t="shared" si="12"/>
        <v>1.9591998746035993E-2</v>
      </c>
      <c r="J29" s="162">
        <f t="shared" si="12"/>
        <v>-1.7803184510057374E-2</v>
      </c>
      <c r="K29" s="216">
        <f t="shared" si="12"/>
        <v>-6.6755691727534677E-2</v>
      </c>
      <c r="L29" s="268">
        <f t="shared" si="12"/>
        <v>0.14679340175955716</v>
      </c>
      <c r="M29" s="162">
        <f t="shared" si="12"/>
        <v>3.1169571012153018E-2</v>
      </c>
      <c r="N29" s="162">
        <f t="shared" si="12"/>
        <v>5.2964042161944717E-2</v>
      </c>
      <c r="O29" s="64">
        <f t="shared" si="12"/>
        <v>0.25754484181964854</v>
      </c>
      <c r="P29" s="1"/>
      <c r="Q29" s="145"/>
      <c r="R29" s="64">
        <f>(R28-Q28)/Q28</f>
        <v>8.606339818160072E-2</v>
      </c>
      <c r="S29" s="1"/>
      <c r="T29" s="64">
        <f>(T28-S28)/S28</f>
        <v>0.2196003196457178</v>
      </c>
    </row>
    <row r="30" spans="1:36" ht="27.75" customHeight="1" x14ac:dyDescent="0.25">
      <c r="A30" s="138" t="s">
        <v>59</v>
      </c>
      <c r="B30" s="159">
        <v>575.60500000000002</v>
      </c>
      <c r="C30" s="160">
        <v>741.03499999999963</v>
      </c>
      <c r="D30" s="160">
        <v>1388.8809999999992</v>
      </c>
      <c r="E30" s="160">
        <v>899.43600000000015</v>
      </c>
      <c r="F30" s="160">
        <v>1170.3490000000002</v>
      </c>
      <c r="G30" s="160">
        <v>1022.7370000000001</v>
      </c>
      <c r="H30" s="160">
        <v>1030.066</v>
      </c>
      <c r="I30" s="160">
        <v>1010.02</v>
      </c>
      <c r="J30" s="160">
        <v>1183.202</v>
      </c>
      <c r="K30" s="226">
        <v>1121.55</v>
      </c>
      <c r="L30" s="267">
        <v>1027.2</v>
      </c>
      <c r="M30" s="160">
        <v>1322.664</v>
      </c>
      <c r="N30" s="160">
        <v>1463.875</v>
      </c>
      <c r="O30" s="156">
        <v>1904.1249999999998</v>
      </c>
      <c r="P30" s="121"/>
      <c r="Q30" s="142">
        <v>1029.098</v>
      </c>
      <c r="R30" s="156">
        <v>380.26200000000006</v>
      </c>
      <c r="S30" s="139">
        <v>2067.5410000000002</v>
      </c>
      <c r="T30" s="156">
        <v>1255.6089999999999</v>
      </c>
    </row>
    <row r="31" spans="1:36" ht="27.75" customHeight="1" thickBot="1" x14ac:dyDescent="0.3">
      <c r="A31" s="140" t="s">
        <v>58</v>
      </c>
      <c r="B31" s="163"/>
      <c r="C31" s="164">
        <f t="shared" ref="C31:O31" si="13">(C30-B30)/B30</f>
        <v>0.28740195099069604</v>
      </c>
      <c r="D31" s="164">
        <f t="shared" si="13"/>
        <v>0.87424480625071677</v>
      </c>
      <c r="E31" s="164">
        <f t="shared" si="13"/>
        <v>-0.35240240164564085</v>
      </c>
      <c r="F31" s="164">
        <f t="shared" si="13"/>
        <v>0.30120319844880566</v>
      </c>
      <c r="G31" s="164">
        <f t="shared" si="13"/>
        <v>-0.12612648022085726</v>
      </c>
      <c r="H31" s="164">
        <f t="shared" si="13"/>
        <v>7.1660651760911652E-3</v>
      </c>
      <c r="I31" s="164">
        <f t="shared" si="13"/>
        <v>-1.9460888913914301E-2</v>
      </c>
      <c r="J31" s="164">
        <f t="shared" si="13"/>
        <v>0.17146393140729888</v>
      </c>
      <c r="K31" s="227">
        <f t="shared" si="13"/>
        <v>-5.2106064729437615E-2</v>
      </c>
      <c r="L31" s="269">
        <f t="shared" si="13"/>
        <v>-8.4124648923364909E-2</v>
      </c>
      <c r="M31" s="164">
        <f t="shared" si="13"/>
        <v>0.28764018691588777</v>
      </c>
      <c r="N31" s="164">
        <f t="shared" si="13"/>
        <v>0.10676256403742751</v>
      </c>
      <c r="O31" s="65">
        <f t="shared" si="13"/>
        <v>0.30074289129877879</v>
      </c>
      <c r="P31" s="16"/>
      <c r="Q31" s="143"/>
      <c r="R31" s="65">
        <f>(R30-Q30)/Q30</f>
        <v>-0.63049000192401494</v>
      </c>
      <c r="S31" s="321"/>
      <c r="T31" s="65">
        <f>(T30-S30)/S30</f>
        <v>-0.3927041833753237</v>
      </c>
    </row>
    <row r="32" spans="1:36" ht="27.75" customHeight="1" x14ac:dyDescent="0.25">
      <c r="A32" s="14" t="s">
        <v>62</v>
      </c>
      <c r="B32" s="165">
        <f>(B28-B30)</f>
        <v>203117.0239999998</v>
      </c>
      <c r="C32" s="166">
        <f t="shared" ref="C32:M32" si="14">(C28-C30)</f>
        <v>204244.86400000018</v>
      </c>
      <c r="D32" s="166">
        <f t="shared" si="14"/>
        <v>198400.41200000027</v>
      </c>
      <c r="E32" s="166">
        <f t="shared" si="14"/>
        <v>227324.11700000009</v>
      </c>
      <c r="F32" s="166">
        <f t="shared" si="14"/>
        <v>264760.33899999998</v>
      </c>
      <c r="G32" s="166">
        <f t="shared" si="14"/>
        <v>296419.00400000002</v>
      </c>
      <c r="H32" s="166">
        <f t="shared" si="14"/>
        <v>312165.44199999998</v>
      </c>
      <c r="I32" s="166">
        <f t="shared" si="14"/>
        <v>318321.61400000006</v>
      </c>
      <c r="J32" s="166">
        <f t="shared" si="14"/>
        <v>312463.31199999998</v>
      </c>
      <c r="K32" s="228">
        <f t="shared" si="14"/>
        <v>291587.27400000009</v>
      </c>
      <c r="L32" s="270">
        <f t="shared" si="14"/>
        <v>334649.34799999959</v>
      </c>
      <c r="M32" s="166">
        <f t="shared" si="14"/>
        <v>344816.77799999999</v>
      </c>
      <c r="N32" s="166">
        <f t="shared" ref="N32:O32" si="15">(N28-N30)</f>
        <v>363008.511</v>
      </c>
      <c r="O32" s="157">
        <f t="shared" si="15"/>
        <v>456436.24399999989</v>
      </c>
      <c r="P32" s="1"/>
      <c r="Q32" s="144">
        <f>Q28-Q30</f>
        <v>97591.26999999999</v>
      </c>
      <c r="R32" s="157">
        <f>R28-R30</f>
        <v>106727.70999999998</v>
      </c>
      <c r="S32" s="3">
        <f>S28-S30</f>
        <v>380703.73699999991</v>
      </c>
      <c r="T32" s="157">
        <f>T28-T30</f>
        <v>465572.36399999983</v>
      </c>
    </row>
    <row r="33" spans="1:20" ht="27.75" customHeight="1" thickBot="1" x14ac:dyDescent="0.3">
      <c r="A33" s="140" t="s">
        <v>58</v>
      </c>
      <c r="B33" s="163"/>
      <c r="C33" s="164">
        <f t="shared" ref="C33:O33" si="16">(C32-B32)/B32</f>
        <v>5.5526611102788507E-3</v>
      </c>
      <c r="D33" s="164">
        <f t="shared" si="16"/>
        <v>-2.8614927619427914E-2</v>
      </c>
      <c r="E33" s="164">
        <f t="shared" si="16"/>
        <v>0.14578450068944299</v>
      </c>
      <c r="F33" s="164">
        <f t="shared" si="16"/>
        <v>0.16468213973091064</v>
      </c>
      <c r="G33" s="164">
        <f t="shared" si="16"/>
        <v>0.11957480157177182</v>
      </c>
      <c r="H33" s="164">
        <f t="shared" si="16"/>
        <v>5.3122228290059179E-2</v>
      </c>
      <c r="I33" s="164">
        <f t="shared" si="16"/>
        <v>1.972086327223908E-2</v>
      </c>
      <c r="J33" s="164">
        <f t="shared" si="16"/>
        <v>-1.840372045864307E-2</v>
      </c>
      <c r="K33" s="227">
        <f t="shared" si="16"/>
        <v>-6.6811165337708145E-2</v>
      </c>
      <c r="L33" s="269">
        <f t="shared" si="16"/>
        <v>0.14768159600819714</v>
      </c>
      <c r="M33" s="164">
        <f t="shared" si="16"/>
        <v>3.038233918806384E-2</v>
      </c>
      <c r="N33" s="164">
        <f t="shared" si="16"/>
        <v>5.2757679326149283E-2</v>
      </c>
      <c r="O33" s="65">
        <f t="shared" si="16"/>
        <v>0.25737064054677189</v>
      </c>
      <c r="P33" s="16"/>
      <c r="Q33" s="143"/>
      <c r="R33" s="65">
        <f>(R32-Q32)/Q32</f>
        <v>9.3619439525686965E-2</v>
      </c>
      <c r="S33" s="321"/>
      <c r="T33" s="65">
        <f>(T32-S32)/S32</f>
        <v>0.22292564729933276</v>
      </c>
    </row>
    <row r="34" spans="1:20" ht="27.75" hidden="1" customHeight="1" thickBot="1" x14ac:dyDescent="0.3">
      <c r="A34" s="128" t="s">
        <v>65</v>
      </c>
      <c r="B34" s="167">
        <f>(B28/B30)</f>
        <v>353.87571164253228</v>
      </c>
      <c r="C34" s="168">
        <f>(C28/C30)</f>
        <v>276.62107592758815</v>
      </c>
      <c r="D34" s="168">
        <f>(D28/D30)</f>
        <v>143.84910802293385</v>
      </c>
      <c r="E34" s="168">
        <f>(E28/E30)</f>
        <v>253.74073641704362</v>
      </c>
      <c r="F34" s="169">
        <f>(F28/F30)</f>
        <v>227.22340771855227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26"/>
      <c r="Q34" s="125">
        <f>(Q28/Q30)</f>
        <v>95.831852748717807</v>
      </c>
      <c r="R34" s="158">
        <f>(R28/R30)</f>
        <v>281.66888092946431</v>
      </c>
    </row>
    <row r="36" spans="1:20" x14ac:dyDescent="0.25">
      <c r="A36" s="9" t="s">
        <v>74</v>
      </c>
    </row>
  </sheetData>
  <mergeCells count="51">
    <mergeCell ref="J3:J4"/>
    <mergeCell ref="K3:K4"/>
    <mergeCell ref="L3:L4"/>
    <mergeCell ref="F3:F4"/>
    <mergeCell ref="A3:A4"/>
    <mergeCell ref="B3:B4"/>
    <mergeCell ref="C3:C4"/>
    <mergeCell ref="D3:D4"/>
    <mergeCell ref="E3:E4"/>
    <mergeCell ref="F14:F15"/>
    <mergeCell ref="G14:G15"/>
    <mergeCell ref="G3:G4"/>
    <mergeCell ref="H3:H4"/>
    <mergeCell ref="I3:I4"/>
    <mergeCell ref="A14:A15"/>
    <mergeCell ref="B14:B15"/>
    <mergeCell ref="C14:C15"/>
    <mergeCell ref="D14:D15"/>
    <mergeCell ref="E14:E15"/>
    <mergeCell ref="J14:J15"/>
    <mergeCell ref="K14:K15"/>
    <mergeCell ref="L14:L15"/>
    <mergeCell ref="M14:M15"/>
    <mergeCell ref="A25:A26"/>
    <mergeCell ref="B25:B26"/>
    <mergeCell ref="C25:C26"/>
    <mergeCell ref="D25:D26"/>
    <mergeCell ref="E25:E26"/>
    <mergeCell ref="F25:F26"/>
    <mergeCell ref="G25:G26"/>
    <mergeCell ref="H25:H26"/>
    <mergeCell ref="H14:H15"/>
    <mergeCell ref="I14:I15"/>
    <mergeCell ref="I25:I26"/>
    <mergeCell ref="J25:J26"/>
    <mergeCell ref="K25:K26"/>
    <mergeCell ref="L25:L26"/>
    <mergeCell ref="M25:M26"/>
    <mergeCell ref="O3:O4"/>
    <mergeCell ref="O14:O15"/>
    <mergeCell ref="O25:O26"/>
    <mergeCell ref="M3:M4"/>
    <mergeCell ref="S25:T25"/>
    <mergeCell ref="N3:N4"/>
    <mergeCell ref="N14:N15"/>
    <mergeCell ref="N25:N26"/>
    <mergeCell ref="Q25:R25"/>
    <mergeCell ref="Q14:R14"/>
    <mergeCell ref="S14:T14"/>
    <mergeCell ref="Q3:R3"/>
    <mergeCell ref="S3:T3"/>
  </mergeCells>
  <conditionalFormatting sqref="Q12:R12">
    <cfRule type="cellIs" dxfId="19" priority="75" operator="greaterThan">
      <formula>0</formula>
    </cfRule>
    <cfRule type="cellIs" dxfId="18" priority="76" operator="lessThan">
      <formula>0</formula>
    </cfRule>
  </conditionalFormatting>
  <conditionalFormatting sqref="B12:O12">
    <cfRule type="cellIs" dxfId="17" priority="73" operator="greaterThan">
      <formula>0</formula>
    </cfRule>
    <cfRule type="cellIs" dxfId="16" priority="74" operator="lessThan">
      <formula>0</formula>
    </cfRule>
  </conditionalFormatting>
  <conditionalFormatting sqref="B23:O23">
    <cfRule type="cellIs" dxfId="15" priority="69" operator="greaterThan">
      <formula>0</formula>
    </cfRule>
    <cfRule type="cellIs" dxfId="14" priority="70" operator="lessThan">
      <formula>0</formula>
    </cfRule>
  </conditionalFormatting>
  <conditionalFormatting sqref="Q23:R23">
    <cfRule type="cellIs" dxfId="13" priority="71" operator="greaterThan">
      <formula>0</formula>
    </cfRule>
    <cfRule type="cellIs" dxfId="12" priority="72" operator="lessThan">
      <formula>0</formula>
    </cfRule>
  </conditionalFormatting>
  <conditionalFormatting sqref="Q34:R34">
    <cfRule type="cellIs" dxfId="11" priority="67" operator="greaterThan">
      <formula>0</formula>
    </cfRule>
    <cfRule type="cellIs" dxfId="10" priority="68" operator="lessThan">
      <formula>0</formula>
    </cfRule>
  </conditionalFormatting>
  <conditionalFormatting sqref="B34:O34">
    <cfRule type="cellIs" dxfId="9" priority="65" operator="greaterThan">
      <formula>0</formula>
    </cfRule>
    <cfRule type="cellIs" dxfId="8" priority="66" operator="lessThan">
      <formula>0</formula>
    </cfRule>
  </conditionalFormatting>
  <conditionalFormatting sqref="S12:T12">
    <cfRule type="cellIs" dxfId="7" priority="48" operator="greaterThan">
      <formula>0</formula>
    </cfRule>
    <cfRule type="cellIs" dxfId="6" priority="49" operator="lessThan">
      <formula>0</formula>
    </cfRule>
  </conditionalFormatting>
  <conditionalFormatting sqref="S23:T23">
    <cfRule type="cellIs" dxfId="5" priority="46" operator="greaterThan">
      <formula>0</formula>
    </cfRule>
    <cfRule type="cellIs" dxfId="4" priority="47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ignoredErrors>
    <ignoredError sqref="R10 T10 R21:T21 R32:T33" formula="1"/>
    <ignoredError sqref="T22" evalError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4" id="{F9C7D59A-DBB9-4FE9-A2C7-BCBEAFC3E8E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63" id="{D35F109C-C61A-417F-9838-D7DAF6E0CD9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</xm:sqref>
        </x14:conditionalFormatting>
        <x14:conditionalFormatting xmlns:xm="http://schemas.microsoft.com/office/excel/2006/main">
          <x14:cfRule type="iconSet" priority="62" id="{A66956AF-FC9D-420D-978A-AE7CE96F86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61" id="{BFA25C74-B2BF-4E53-8863-6EA369C846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60" id="{A3FAA6F9-50EC-4286-8CDD-849D5A0866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9" id="{52D24C94-3373-42AF-BD3D-BF9AC587C0C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R18</xm:sqref>
        </x14:conditionalFormatting>
        <x14:conditionalFormatting xmlns:xm="http://schemas.microsoft.com/office/excel/2006/main">
          <x14:cfRule type="iconSet" priority="58" id="{BF023687-AF9C-420B-8CEF-BB2E39A06A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57" id="{6303A1F6-DDEC-45A0-BDCA-91FF282AED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56" id="{891BBD59-AC9D-493D-BD99-E1A351E650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55" id="{E27E1925-2BD5-4397-BDB9-47938E2CAC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R29</xm:sqref>
        </x14:conditionalFormatting>
        <x14:conditionalFormatting xmlns:xm="http://schemas.microsoft.com/office/excel/2006/main">
          <x14:cfRule type="iconSet" priority="54" id="{37FAA1FE-A550-4977-810F-44CBB99372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53" id="{A900F5CF-C5B6-4494-AF55-42740F0150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77" id="{924C92F0-E01D-4E1C-B2F0-AA88ABF6DD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R9</xm:sqref>
        </x14:conditionalFormatting>
        <x14:conditionalFormatting xmlns:xm="http://schemas.microsoft.com/office/excel/2006/main">
          <x14:cfRule type="iconSet" priority="78" id="{94D59631-E479-4F70-BF3B-0AF664B8B03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R11</xm:sqref>
        </x14:conditionalFormatting>
        <x14:conditionalFormatting xmlns:xm="http://schemas.microsoft.com/office/excel/2006/main">
          <x14:cfRule type="iconSet" priority="79" id="{3D74A8ED-AD3C-42DF-A34D-67BB4E3902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R20</xm:sqref>
        </x14:conditionalFormatting>
        <x14:conditionalFormatting xmlns:xm="http://schemas.microsoft.com/office/excel/2006/main">
          <x14:cfRule type="iconSet" priority="80" id="{9C79EC98-D39C-46B1-A3B3-63CC8401AE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R22</xm:sqref>
        </x14:conditionalFormatting>
        <x14:conditionalFormatting xmlns:xm="http://schemas.microsoft.com/office/excel/2006/main">
          <x14:cfRule type="iconSet" priority="81" id="{A903C13E-D316-4328-868B-A0F8D7940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R31</xm:sqref>
        </x14:conditionalFormatting>
        <x14:conditionalFormatting xmlns:xm="http://schemas.microsoft.com/office/excel/2006/main">
          <x14:cfRule type="iconSet" priority="82" id="{E20F243F-159C-4C98-A071-D07BF56104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R33</xm:sqref>
        </x14:conditionalFormatting>
        <x14:conditionalFormatting xmlns:xm="http://schemas.microsoft.com/office/excel/2006/main">
          <x14:cfRule type="iconSet" priority="52" id="{26BC2C2C-A7C2-4DF7-9B96-6F451BE56C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51" id="{3B84D7CD-4829-48AF-90EF-EDBEB61892F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50" id="{AB696FCE-375E-4051-AD9E-0389A60CFF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45" id="{5976BA11-12B3-4D24-8FDD-2B3EFFEB65C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T7</xm:sqref>
        </x14:conditionalFormatting>
        <x14:conditionalFormatting xmlns:xm="http://schemas.microsoft.com/office/excel/2006/main">
          <x14:cfRule type="iconSet" priority="44" id="{7B1470AE-4F7A-43A3-9D65-D854D31B58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S9:T9</xm:sqref>
        </x14:conditionalFormatting>
        <x14:conditionalFormatting xmlns:xm="http://schemas.microsoft.com/office/excel/2006/main">
          <x14:cfRule type="iconSet" priority="43" id="{C245394C-67B5-4D42-A440-77D8654145F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S11:T11</xm:sqref>
        </x14:conditionalFormatting>
        <x14:conditionalFormatting xmlns:xm="http://schemas.microsoft.com/office/excel/2006/main">
          <x14:cfRule type="iconSet" priority="42" id="{C86BFAB7-747D-4302-9926-D0A980ACEE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T18</xm:sqref>
        </x14:conditionalFormatting>
        <x14:conditionalFormatting xmlns:xm="http://schemas.microsoft.com/office/excel/2006/main">
          <x14:cfRule type="iconSet" priority="41" id="{625D3CDB-7FC0-4518-BBFD-B834E860348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S20:T20</xm:sqref>
        </x14:conditionalFormatting>
        <x14:conditionalFormatting xmlns:xm="http://schemas.microsoft.com/office/excel/2006/main">
          <x14:cfRule type="iconSet" priority="40" id="{D84E8587-4406-4E64-8173-8F841A44D1B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S22:T22</xm:sqref>
        </x14:conditionalFormatting>
        <x14:conditionalFormatting xmlns:xm="http://schemas.microsoft.com/office/excel/2006/main">
          <x14:cfRule type="iconSet" priority="39" id="{6107892A-2EED-4674-AB97-4FDEB197E37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T29</xm:sqref>
        </x14:conditionalFormatting>
        <x14:conditionalFormatting xmlns:xm="http://schemas.microsoft.com/office/excel/2006/main">
          <x14:cfRule type="iconSet" priority="38" id="{23BBC8AC-AED0-4AE1-968A-68D81C6D66B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S31:T31</xm:sqref>
        </x14:conditionalFormatting>
        <x14:conditionalFormatting xmlns:xm="http://schemas.microsoft.com/office/excel/2006/main">
          <x14:cfRule type="iconSet" priority="37" id="{7545C18B-99B1-4F70-902C-00997B9690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S33:T33</xm:sqref>
        </x14:conditionalFormatting>
        <x14:conditionalFormatting xmlns:xm="http://schemas.microsoft.com/office/excel/2006/main">
          <x14:cfRule type="iconSet" priority="27" id="{79B84A7F-7826-433B-889F-EF7400DC36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N7:O7</xm:sqref>
        </x14:conditionalFormatting>
        <x14:conditionalFormatting xmlns:xm="http://schemas.microsoft.com/office/excel/2006/main">
          <x14:cfRule type="iconSet" priority="26" id="{3912A0CF-CF8E-4288-BBA8-63653AA64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N9:O9</xm:sqref>
        </x14:conditionalFormatting>
        <x14:conditionalFormatting xmlns:xm="http://schemas.microsoft.com/office/excel/2006/main">
          <x14:cfRule type="iconSet" priority="25" id="{BCF7820A-4E68-43DE-AA9E-410C4FBFB0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N11:O11</xm:sqref>
        </x14:conditionalFormatting>
        <x14:conditionalFormatting xmlns:xm="http://schemas.microsoft.com/office/excel/2006/main">
          <x14:cfRule type="iconSet" priority="24" id="{762DEB60-CD7E-41E7-B488-A6D433E1EA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3" id="{EFD67E0D-78DE-404E-84B4-0A7646DE58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2" id="{3775BC67-5AD3-4D69-A599-899C151601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9" id="{57628F2B-4110-438C-91D8-CBD8A117C9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N18:O18</xm:sqref>
        </x14:conditionalFormatting>
        <x14:conditionalFormatting xmlns:xm="http://schemas.microsoft.com/office/excel/2006/main">
          <x14:cfRule type="iconSet" priority="8" id="{DF8C0F06-4BDD-43A8-BC5F-C1FC7DF008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N20:O20</xm:sqref>
        </x14:conditionalFormatting>
        <x14:conditionalFormatting xmlns:xm="http://schemas.microsoft.com/office/excel/2006/main">
          <x14:cfRule type="iconSet" priority="7" id="{278035F3-FEA1-4EEB-8E92-BC2E1315D8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N22:O22</xm:sqref>
        </x14:conditionalFormatting>
        <x14:conditionalFormatting xmlns:xm="http://schemas.microsoft.com/office/excel/2006/main">
          <x14:cfRule type="iconSet" priority="18" id="{78BBCB7D-3E47-4757-9147-356D658B30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17" id="{0700B9FF-0108-4C1C-867E-8742E750D5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16" id="{E606A585-71A1-4756-8F23-2EF92D379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2" id="{90EE6A8C-FDA4-4F02-85F7-9622B976DB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1" id="{F3CC0DC1-F667-4F07-8C60-94681D89E6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0" id="{F99FFDEB-1D60-443E-84BC-EB5905DA8B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6" id="{11B6A35D-825C-4E5F-9B71-06C6C63C24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5" id="{757719FE-30DC-4A87-B453-D499481AF1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4" id="{6471C2BB-C0A3-4612-962B-54A016684E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" id="{D5E4EBE2-F111-4AF3-8E20-F49A7FF40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N29:O29</xm:sqref>
        </x14:conditionalFormatting>
        <x14:conditionalFormatting xmlns:xm="http://schemas.microsoft.com/office/excel/2006/main">
          <x14:cfRule type="iconSet" priority="2" id="{636CB008-8911-46FF-B40E-B028CF011A1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N31:O31</xm:sqref>
        </x14:conditionalFormatting>
        <x14:conditionalFormatting xmlns:xm="http://schemas.microsoft.com/office/excel/2006/main">
          <x14:cfRule type="iconSet" priority="1" id="{DB179441-CCC1-4047-8AD1-E25A4811DA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N33:O33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AT68"/>
  <sheetViews>
    <sheetView showGridLines="0" topLeftCell="V7" workbookViewId="0">
      <selection activeCell="AQ43" sqref="AQ43"/>
    </sheetView>
  </sheetViews>
  <sheetFormatPr defaultRowHeight="15" x14ac:dyDescent="0.25"/>
  <cols>
    <col min="1" max="1" width="18.7109375" customWidth="1"/>
    <col min="14" max="14" width="9.85546875" style="50" customWidth="1"/>
    <col min="15" max="15" width="1.7109375" customWidth="1"/>
    <col min="16" max="16" width="18.7109375" hidden="1" customWidth="1"/>
    <col min="29" max="29" width="10.140625" style="50" customWidth="1"/>
    <col min="30" max="30" width="1.7109375" customWidth="1"/>
    <col min="43" max="43" width="9.85546875" style="50" customWidth="1"/>
    <col min="46" max="46" width="9.140625" style="129"/>
  </cols>
  <sheetData>
    <row r="1" spans="1:46" ht="15.75" x14ac:dyDescent="0.25">
      <c r="A1" s="6" t="s">
        <v>111</v>
      </c>
    </row>
    <row r="3" spans="1:46" ht="15.75" thickBot="1" x14ac:dyDescent="0.3">
      <c r="N3" s="130" t="s">
        <v>1</v>
      </c>
      <c r="AC3" s="174">
        <v>1000</v>
      </c>
      <c r="AQ3" s="174" t="s">
        <v>51</v>
      </c>
    </row>
    <row r="4" spans="1:46" ht="20.100000000000001" customHeight="1" x14ac:dyDescent="0.25">
      <c r="A4" s="390" t="s">
        <v>3</v>
      </c>
      <c r="B4" s="392" t="s">
        <v>76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7"/>
      <c r="N4" s="395" t="s">
        <v>119</v>
      </c>
      <c r="P4" s="393" t="s">
        <v>3</v>
      </c>
      <c r="Q4" s="385" t="s">
        <v>76</v>
      </c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7"/>
      <c r="AC4" s="388" t="s">
        <v>119</v>
      </c>
      <c r="AE4" s="385" t="s">
        <v>76</v>
      </c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7"/>
      <c r="AQ4" s="388" t="s">
        <v>119</v>
      </c>
    </row>
    <row r="5" spans="1:46" ht="20.100000000000001" customHeight="1" thickBot="1" x14ac:dyDescent="0.3">
      <c r="A5" s="391"/>
      <c r="B5" s="120">
        <v>2010</v>
      </c>
      <c r="C5" s="181">
        <v>2011</v>
      </c>
      <c r="D5" s="181">
        <v>2012</v>
      </c>
      <c r="E5" s="181">
        <v>2013</v>
      </c>
      <c r="F5" s="181">
        <v>2014</v>
      </c>
      <c r="G5" s="181">
        <v>2015</v>
      </c>
      <c r="H5" s="181">
        <v>2016</v>
      </c>
      <c r="I5" s="181">
        <v>2017</v>
      </c>
      <c r="J5" s="181">
        <v>2018</v>
      </c>
      <c r="K5" s="181">
        <v>2019</v>
      </c>
      <c r="L5" s="181">
        <v>2020</v>
      </c>
      <c r="M5" s="179">
        <v>2021</v>
      </c>
      <c r="N5" s="396"/>
      <c r="P5" s="394"/>
      <c r="Q5" s="31">
        <v>2010</v>
      </c>
      <c r="R5" s="181">
        <v>2011</v>
      </c>
      <c r="S5" s="181">
        <v>2012</v>
      </c>
      <c r="T5" s="181">
        <v>2013</v>
      </c>
      <c r="U5" s="181">
        <v>2014</v>
      </c>
      <c r="V5" s="181">
        <v>2015</v>
      </c>
      <c r="W5" s="181">
        <v>2016</v>
      </c>
      <c r="X5" s="181">
        <v>2017</v>
      </c>
      <c r="Y5" s="181">
        <v>2018</v>
      </c>
      <c r="Z5" s="181">
        <v>2019</v>
      </c>
      <c r="AA5" s="181">
        <v>2020</v>
      </c>
      <c r="AB5" s="179">
        <v>2021</v>
      </c>
      <c r="AC5" s="389"/>
      <c r="AE5" s="31">
        <v>2010</v>
      </c>
      <c r="AF5" s="181">
        <v>2011</v>
      </c>
      <c r="AG5" s="181">
        <v>2012</v>
      </c>
      <c r="AH5" s="181">
        <v>2013</v>
      </c>
      <c r="AI5" s="181">
        <v>2014</v>
      </c>
      <c r="AJ5" s="181">
        <v>2015</v>
      </c>
      <c r="AK5" s="181">
        <v>2016</v>
      </c>
      <c r="AL5" s="181">
        <v>2017</v>
      </c>
      <c r="AM5" s="231">
        <v>2018</v>
      </c>
      <c r="AN5" s="231">
        <v>2019</v>
      </c>
      <c r="AO5" s="181">
        <v>2020</v>
      </c>
      <c r="AP5" s="179">
        <v>2021</v>
      </c>
      <c r="AQ5" s="389"/>
      <c r="AT5" s="131"/>
    </row>
    <row r="6" spans="1:46" ht="3" customHeight="1" thickBot="1" x14ac:dyDescent="0.3">
      <c r="A6" s="1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75"/>
      <c r="O6" s="8"/>
      <c r="P6" s="132"/>
      <c r="Q6" s="154">
        <v>2010</v>
      </c>
      <c r="R6" s="154">
        <v>2011</v>
      </c>
      <c r="S6" s="154">
        <v>2012</v>
      </c>
      <c r="T6" s="154"/>
      <c r="U6" s="154"/>
      <c r="V6" s="154"/>
      <c r="W6" s="154"/>
      <c r="X6" s="154"/>
      <c r="Y6" s="131"/>
      <c r="Z6" s="131"/>
      <c r="AA6" s="131"/>
      <c r="AB6" s="154"/>
      <c r="AC6" s="173"/>
      <c r="AD6" s="8"/>
      <c r="AE6" s="154"/>
      <c r="AF6" s="154"/>
      <c r="AG6" s="154"/>
      <c r="AH6" s="154"/>
      <c r="AI6" s="154"/>
      <c r="AJ6" s="154"/>
      <c r="AK6" s="154"/>
      <c r="AL6" s="154"/>
      <c r="AM6" s="131"/>
      <c r="AN6" s="131"/>
      <c r="AO6" s="131"/>
      <c r="AP6" s="154"/>
      <c r="AQ6" s="175"/>
    </row>
    <row r="7" spans="1:46" ht="20.100000000000001" customHeight="1" x14ac:dyDescent="0.25">
      <c r="A7" s="147" t="s">
        <v>77</v>
      </c>
      <c r="B7" s="142">
        <v>162618.44999999995</v>
      </c>
      <c r="C7" s="200">
        <v>156534.06999999998</v>
      </c>
      <c r="D7" s="200">
        <v>239190.1999999999</v>
      </c>
      <c r="E7" s="200">
        <v>213768.74999999997</v>
      </c>
      <c r="F7" s="200">
        <v>196345.2</v>
      </c>
      <c r="G7" s="200">
        <v>183217.2099999999</v>
      </c>
      <c r="H7" s="200">
        <v>164354.55999999982</v>
      </c>
      <c r="I7" s="200">
        <v>192935.97999999986</v>
      </c>
      <c r="J7" s="200">
        <v>211445.75</v>
      </c>
      <c r="K7" s="200">
        <v>219278.33000000005</v>
      </c>
      <c r="L7" s="200">
        <v>237053.42000000013</v>
      </c>
      <c r="M7" s="139">
        <v>227405.26999999996</v>
      </c>
      <c r="N7" s="76">
        <f>IF(M7="","",(M7-L7)/L7)</f>
        <v>-4.0700319784461085E-2</v>
      </c>
      <c r="P7" s="134" t="s">
        <v>77</v>
      </c>
      <c r="Q7" s="142">
        <v>37448.925000000003</v>
      </c>
      <c r="R7" s="200">
        <v>38839.965999999986</v>
      </c>
      <c r="S7" s="200">
        <v>43280.928999999975</v>
      </c>
      <c r="T7" s="200">
        <v>45616.113000000012</v>
      </c>
      <c r="U7" s="200">
        <v>47446.346999999972</v>
      </c>
      <c r="V7" s="200">
        <v>44866.651000000042</v>
      </c>
      <c r="W7" s="200">
        <v>44731.008000000016</v>
      </c>
      <c r="X7" s="200">
        <v>48635.341000000037</v>
      </c>
      <c r="Y7" s="200">
        <v>54050.858</v>
      </c>
      <c r="Z7" s="200">
        <v>57478.924000000043</v>
      </c>
      <c r="AA7" s="200">
        <v>63127.916000000019</v>
      </c>
      <c r="AB7" s="139">
        <v>60102.046999999933</v>
      </c>
      <c r="AC7" s="76">
        <f>IF(AB7="","",(AB7-AA7)/AA7)</f>
        <v>-4.7932344226286276E-2</v>
      </c>
      <c r="AE7" s="151">
        <f t="shared" ref="AE7:AL7" si="0">(Q7/B7)*10</f>
        <v>2.3028706152346192</v>
      </c>
      <c r="AF7" s="203">
        <f t="shared" si="0"/>
        <v>2.4812467982209876</v>
      </c>
      <c r="AG7" s="203">
        <f t="shared" si="0"/>
        <v>1.8094775204000828</v>
      </c>
      <c r="AH7" s="203">
        <f t="shared" si="0"/>
        <v>2.1338999736865198</v>
      </c>
      <c r="AI7" s="203">
        <f t="shared" si="0"/>
        <v>2.4164760330275441</v>
      </c>
      <c r="AJ7" s="203">
        <f t="shared" si="0"/>
        <v>2.4488229571883595</v>
      </c>
      <c r="AK7" s="203">
        <f t="shared" si="0"/>
        <v>2.7216164857245251</v>
      </c>
      <c r="AL7" s="203">
        <f t="shared" si="0"/>
        <v>2.5208020297717444</v>
      </c>
      <c r="AM7" s="203">
        <f t="shared" ref="AM7:AP22" si="1">(Y7/J7)*10</f>
        <v>2.5562518045408811</v>
      </c>
      <c r="AN7" s="203">
        <f t="shared" si="1"/>
        <v>2.6212769861937577</v>
      </c>
      <c r="AO7" s="203">
        <f t="shared" si="1"/>
        <v>2.6630248996196713</v>
      </c>
      <c r="AP7" s="203">
        <f t="shared" si="1"/>
        <v>2.6429487320148715</v>
      </c>
      <c r="AQ7" s="76">
        <f>IF(AP7="","",(AP7-AO7)/AO7)</f>
        <v>-7.5388583890699046E-3</v>
      </c>
      <c r="AT7"/>
    </row>
    <row r="8" spans="1:46" ht="20.100000000000001" customHeight="1" x14ac:dyDescent="0.25">
      <c r="A8" s="148" t="s">
        <v>78</v>
      </c>
      <c r="B8" s="144">
        <v>161664.07999999981</v>
      </c>
      <c r="C8" s="201">
        <v>214997.14</v>
      </c>
      <c r="D8" s="201">
        <v>230196.23999999993</v>
      </c>
      <c r="E8" s="201">
        <v>260171.31000000006</v>
      </c>
      <c r="F8" s="201">
        <v>219768.14999999994</v>
      </c>
      <c r="G8" s="201">
        <v>191622.89999999979</v>
      </c>
      <c r="H8" s="201">
        <v>187100.07000000012</v>
      </c>
      <c r="I8" s="201">
        <v>187560.18000000008</v>
      </c>
      <c r="J8" s="201">
        <v>245913.44</v>
      </c>
      <c r="K8" s="201">
        <v>226330.75999999989</v>
      </c>
      <c r="L8" s="201">
        <v>215291.94999999995</v>
      </c>
      <c r="M8" s="3">
        <v>232698.01999999987</v>
      </c>
      <c r="N8" s="67">
        <f t="shared" ref="N8:N23" si="2">IF(M8="","",(M8-L8)/L8)</f>
        <v>8.0848680129470343E-2</v>
      </c>
      <c r="P8" s="134" t="s">
        <v>78</v>
      </c>
      <c r="Q8" s="144">
        <v>39208.55799999999</v>
      </c>
      <c r="R8" s="201">
        <v>43534.874999999993</v>
      </c>
      <c r="S8" s="201">
        <v>46936.957999999977</v>
      </c>
      <c r="T8" s="201">
        <v>51921.968000000052</v>
      </c>
      <c r="U8" s="201">
        <v>51933.389000000017</v>
      </c>
      <c r="V8" s="201">
        <v>46937.144999999968</v>
      </c>
      <c r="W8" s="201">
        <v>48461.340000000011</v>
      </c>
      <c r="X8" s="201">
        <v>48751.319999999949</v>
      </c>
      <c r="Y8" s="201">
        <v>57358.343000000001</v>
      </c>
      <c r="Z8" s="201">
        <v>60378.147999999928</v>
      </c>
      <c r="AA8" s="201">
        <v>54502.559999999983</v>
      </c>
      <c r="AB8" s="3">
        <v>61456.094000000063</v>
      </c>
      <c r="AC8" s="67">
        <f t="shared" ref="AC8:AC23" si="3">IF(AB8="","",(AB8-AA8)/AA8)</f>
        <v>0.12758178698395234</v>
      </c>
      <c r="AE8" s="152">
        <f t="shared" ref="AE8:AE22" si="4">(Q8/B8)*10</f>
        <v>2.425310433832923</v>
      </c>
      <c r="AF8" s="204">
        <f t="shared" ref="AF8:AF22" si="5">(R8/C8)*10</f>
        <v>2.0249048429202356</v>
      </c>
      <c r="AG8" s="204">
        <f t="shared" ref="AG8:AG22" si="6">(S8/D8)*10</f>
        <v>2.0389975961379729</v>
      </c>
      <c r="AH8" s="204">
        <f t="shared" ref="AH8:AH22" si="7">(T8/E8)*10</f>
        <v>1.9956838438488873</v>
      </c>
      <c r="AI8" s="204">
        <f t="shared" ref="AI8:AI22" si="8">(U8/F8)*10</f>
        <v>2.3630989749879605</v>
      </c>
      <c r="AJ8" s="204">
        <f t="shared" ref="AJ8:AJ22" si="9">(V8/G8)*10</f>
        <v>2.4494538492006965</v>
      </c>
      <c r="AK8" s="204">
        <f t="shared" ref="AK8:AK22" si="10">(W8/H8)*10</f>
        <v>2.5901294424956642</v>
      </c>
      <c r="AL8" s="204">
        <f t="shared" ref="AL8:AL22" si="11">(X8/I8)*10</f>
        <v>2.5992361491655602</v>
      </c>
      <c r="AM8" s="204">
        <f t="shared" si="1"/>
        <v>2.332460682100173</v>
      </c>
      <c r="AN8" s="204">
        <f t="shared" si="1"/>
        <v>2.6676951908790461</v>
      </c>
      <c r="AO8" s="204">
        <f t="shared" si="1"/>
        <v>2.5315651607038721</v>
      </c>
      <c r="AP8" s="204">
        <f t="shared" ref="AP8" si="12">(AB8/M8)*10</f>
        <v>2.6410235033370761</v>
      </c>
      <c r="AQ8" s="67">
        <f t="shared" ref="AQ8" si="13">IF(AP8="","",(AP8-AO8)/AO8)</f>
        <v>4.3237418626337266E-2</v>
      </c>
      <c r="AT8"/>
    </row>
    <row r="9" spans="1:46" ht="20.100000000000001" customHeight="1" x14ac:dyDescent="0.25">
      <c r="A9" s="148" t="s">
        <v>79</v>
      </c>
      <c r="B9" s="144">
        <v>247651.7600000001</v>
      </c>
      <c r="C9" s="201">
        <v>229392.75000000003</v>
      </c>
      <c r="D9" s="201">
        <v>306569.51000000007</v>
      </c>
      <c r="E9" s="201">
        <v>231638.53999999992</v>
      </c>
      <c r="F9" s="201">
        <v>216803.50000000012</v>
      </c>
      <c r="G9" s="201">
        <v>258485.74000000011</v>
      </c>
      <c r="H9" s="201">
        <v>249519.08999999994</v>
      </c>
      <c r="I9" s="201">
        <v>240693.52999999991</v>
      </c>
      <c r="J9" s="201">
        <v>242853</v>
      </c>
      <c r="K9" s="201">
        <v>231554.96000000011</v>
      </c>
      <c r="L9" s="201">
        <v>254972.81000000008</v>
      </c>
      <c r="M9" s="3">
        <v>305018.99000000011</v>
      </c>
      <c r="N9" s="67">
        <f t="shared" si="2"/>
        <v>0.19628045829671018</v>
      </c>
      <c r="P9" s="134" t="s">
        <v>79</v>
      </c>
      <c r="Q9" s="144">
        <v>51168.47700000005</v>
      </c>
      <c r="R9" s="201">
        <v>49454.935999999994</v>
      </c>
      <c r="S9" s="201">
        <v>57419.120999999985</v>
      </c>
      <c r="T9" s="201">
        <v>50259.945</v>
      </c>
      <c r="U9" s="201">
        <v>50881.621999999916</v>
      </c>
      <c r="V9" s="201">
        <v>62257.105999999985</v>
      </c>
      <c r="W9" s="201">
        <v>56423.886000000035</v>
      </c>
      <c r="X9" s="201">
        <v>66075.244999999908</v>
      </c>
      <c r="Y9" s="201">
        <v>64577.565999999999</v>
      </c>
      <c r="Z9" s="201">
        <v>61804.521999999954</v>
      </c>
      <c r="AA9" s="201">
        <v>66274.792000000001</v>
      </c>
      <c r="AB9" s="3">
        <v>86307.427999999898</v>
      </c>
      <c r="AC9" s="67">
        <f t="shared" si="3"/>
        <v>0.30226629756906515</v>
      </c>
      <c r="AE9" s="152">
        <f t="shared" si="4"/>
        <v>2.0661463096406028</v>
      </c>
      <c r="AF9" s="204">
        <f t="shared" si="5"/>
        <v>2.1559066709824086</v>
      </c>
      <c r="AG9" s="204">
        <f t="shared" si="6"/>
        <v>1.8729560222737081</v>
      </c>
      <c r="AH9" s="204">
        <f t="shared" si="7"/>
        <v>2.1697574591861963</v>
      </c>
      <c r="AI9" s="204">
        <f t="shared" si="8"/>
        <v>2.3469003959806871</v>
      </c>
      <c r="AJ9" s="204">
        <f t="shared" si="9"/>
        <v>2.4085315499415931</v>
      </c>
      <c r="AK9" s="204">
        <f t="shared" si="10"/>
        <v>2.2613053774763308</v>
      </c>
      <c r="AL9" s="204">
        <f t="shared" si="11"/>
        <v>2.7452023741560456</v>
      </c>
      <c r="AM9" s="204">
        <f t="shared" si="1"/>
        <v>2.6591216085450871</v>
      </c>
      <c r="AN9" s="204">
        <f t="shared" si="1"/>
        <v>2.6691081028883996</v>
      </c>
      <c r="AO9" s="204">
        <f t="shared" si="1"/>
        <v>2.5992886064988645</v>
      </c>
      <c r="AP9" s="204">
        <f t="shared" ref="AP9" si="14">(AB9/M9)*10</f>
        <v>2.8295755618363261</v>
      </c>
      <c r="AQ9" s="67">
        <f t="shared" ref="AQ9" si="15">IF(AP9="","",(AP9-AO9)/AO9)</f>
        <v>8.8596146946394186E-2</v>
      </c>
      <c r="AT9"/>
    </row>
    <row r="10" spans="1:46" ht="20.100000000000001" customHeight="1" x14ac:dyDescent="0.25">
      <c r="A10" s="148" t="s">
        <v>80</v>
      </c>
      <c r="B10" s="144">
        <v>215335.86</v>
      </c>
      <c r="C10" s="201">
        <v>234500.52</v>
      </c>
      <c r="D10" s="201">
        <v>245047.83999999971</v>
      </c>
      <c r="E10" s="201">
        <v>295201.40999999992</v>
      </c>
      <c r="F10" s="201">
        <v>217619.5400000001</v>
      </c>
      <c r="G10" s="201">
        <v>264598.62000000005</v>
      </c>
      <c r="H10" s="201">
        <v>251369.34000000005</v>
      </c>
      <c r="I10" s="201">
        <v>225265.57000000021</v>
      </c>
      <c r="J10" s="201">
        <v>280278.36</v>
      </c>
      <c r="K10" s="201">
        <v>242604.24999999974</v>
      </c>
      <c r="L10" s="201">
        <v>218100.18000000002</v>
      </c>
      <c r="M10" s="3"/>
      <c r="N10" s="67" t="str">
        <f t="shared" si="2"/>
        <v/>
      </c>
      <c r="P10" s="134" t="s">
        <v>80</v>
      </c>
      <c r="Q10" s="144">
        <v>46025.074999999961</v>
      </c>
      <c r="R10" s="201">
        <v>44904.889000000003</v>
      </c>
      <c r="S10" s="201">
        <v>48943.746000000036</v>
      </c>
      <c r="T10" s="201">
        <v>56740.441000000035</v>
      </c>
      <c r="U10" s="201">
        <v>53780.95900000001</v>
      </c>
      <c r="V10" s="201">
        <v>62171.204999999944</v>
      </c>
      <c r="W10" s="201">
        <v>54315.156000000032</v>
      </c>
      <c r="X10" s="201">
        <v>53392.404000000024</v>
      </c>
      <c r="Y10" s="201">
        <v>64781.760000000002</v>
      </c>
      <c r="Z10" s="201">
        <v>61456.496999999916</v>
      </c>
      <c r="AA10" s="201">
        <v>58496.898999999947</v>
      </c>
      <c r="AB10" s="3"/>
      <c r="AC10" s="67" t="str">
        <f t="shared" si="3"/>
        <v/>
      </c>
      <c r="AE10" s="152">
        <f t="shared" si="4"/>
        <v>2.1373623046342565</v>
      </c>
      <c r="AF10" s="204">
        <f t="shared" si="5"/>
        <v>1.914916393362369</v>
      </c>
      <c r="AG10" s="204">
        <f t="shared" si="6"/>
        <v>1.9973139122548518</v>
      </c>
      <c r="AH10" s="204">
        <f t="shared" si="7"/>
        <v>1.9220924791653282</v>
      </c>
      <c r="AI10" s="204">
        <f t="shared" si="8"/>
        <v>2.4713295046942929</v>
      </c>
      <c r="AJ10" s="204">
        <f t="shared" si="9"/>
        <v>2.3496420729631899</v>
      </c>
      <c r="AK10" s="204">
        <f t="shared" si="10"/>
        <v>2.160770919794754</v>
      </c>
      <c r="AL10" s="204">
        <f t="shared" si="11"/>
        <v>2.3701981621070618</v>
      </c>
      <c r="AM10" s="204">
        <f t="shared" si="1"/>
        <v>2.3113364870552262</v>
      </c>
      <c r="AN10" s="204">
        <f t="shared" si="1"/>
        <v>2.5331995214428424</v>
      </c>
      <c r="AO10" s="204">
        <f t="shared" si="1"/>
        <v>2.6821114498850913</v>
      </c>
      <c r="AP10" s="204"/>
      <c r="AQ10" s="67"/>
      <c r="AT10"/>
    </row>
    <row r="11" spans="1:46" ht="20.100000000000001" customHeight="1" x14ac:dyDescent="0.25">
      <c r="A11" s="148" t="s">
        <v>81</v>
      </c>
      <c r="B11" s="144">
        <v>222013.68</v>
      </c>
      <c r="C11" s="201">
        <v>263893.25999999989</v>
      </c>
      <c r="D11" s="201">
        <v>299190.6300000003</v>
      </c>
      <c r="E11" s="201">
        <v>256106.34999999966</v>
      </c>
      <c r="F11" s="201">
        <v>230811.05</v>
      </c>
      <c r="G11" s="201">
        <v>216672.04999999973</v>
      </c>
      <c r="H11" s="201">
        <v>236802.16999999972</v>
      </c>
      <c r="I11" s="201">
        <v>260243.39000000019</v>
      </c>
      <c r="J11" s="201">
        <v>262127.07</v>
      </c>
      <c r="K11" s="201">
        <v>281547.48000000021</v>
      </c>
      <c r="L11" s="201">
        <v>224983.11999999968</v>
      </c>
      <c r="M11" s="3"/>
      <c r="N11" s="67" t="str">
        <f t="shared" si="2"/>
        <v/>
      </c>
      <c r="P11" s="134" t="s">
        <v>81</v>
      </c>
      <c r="Q11" s="144">
        <v>47205.19600000004</v>
      </c>
      <c r="R11" s="201">
        <v>52842.769000000008</v>
      </c>
      <c r="S11" s="201">
        <v>54431.923000000046</v>
      </c>
      <c r="T11" s="201">
        <v>55981.48</v>
      </c>
      <c r="U11" s="201">
        <v>55053.410000000054</v>
      </c>
      <c r="V11" s="201">
        <v>55267.650999999962</v>
      </c>
      <c r="W11" s="201">
        <v>56035.015999999938</v>
      </c>
      <c r="X11" s="201">
        <v>66317.002000000022</v>
      </c>
      <c r="Y11" s="201">
        <v>64324.446000000004</v>
      </c>
      <c r="Z11" s="201">
        <v>68453.83000000006</v>
      </c>
      <c r="AA11" s="201">
        <v>57157.191000000006</v>
      </c>
      <c r="AB11" s="3"/>
      <c r="AC11" s="67" t="str">
        <f t="shared" si="3"/>
        <v/>
      </c>
      <c r="AE11" s="152">
        <f t="shared" si="4"/>
        <v>2.1262291584914967</v>
      </c>
      <c r="AF11" s="204">
        <f t="shared" si="5"/>
        <v>2.002429656596763</v>
      </c>
      <c r="AG11" s="204">
        <f t="shared" si="6"/>
        <v>1.8193057382846511</v>
      </c>
      <c r="AH11" s="204">
        <f t="shared" si="7"/>
        <v>2.185868487837185</v>
      </c>
      <c r="AI11" s="204">
        <f t="shared" si="8"/>
        <v>2.3852155258597914</v>
      </c>
      <c r="AJ11" s="204">
        <f t="shared" si="9"/>
        <v>2.5507512851796084</v>
      </c>
      <c r="AK11" s="204">
        <f t="shared" si="10"/>
        <v>2.366321896458973</v>
      </c>
      <c r="AL11" s="204">
        <f t="shared" si="11"/>
        <v>2.5482684497769559</v>
      </c>
      <c r="AM11" s="204">
        <f t="shared" si="1"/>
        <v>2.4539413651554569</v>
      </c>
      <c r="AN11" s="204">
        <f t="shared" si="1"/>
        <v>2.4313423085868151</v>
      </c>
      <c r="AO11" s="204">
        <f t="shared" si="1"/>
        <v>2.5405101947203903</v>
      </c>
      <c r="AP11" s="204"/>
      <c r="AQ11" s="67"/>
      <c r="AT11"/>
    </row>
    <row r="12" spans="1:46" ht="20.100000000000001" customHeight="1" x14ac:dyDescent="0.25">
      <c r="A12" s="148" t="s">
        <v>82</v>
      </c>
      <c r="B12" s="144">
        <v>215680.73000000007</v>
      </c>
      <c r="C12" s="201">
        <v>298357.37000000005</v>
      </c>
      <c r="D12" s="201">
        <v>243274.90999999974</v>
      </c>
      <c r="E12" s="201">
        <v>242334.35000000021</v>
      </c>
      <c r="F12" s="201">
        <v>229301.40999999997</v>
      </c>
      <c r="G12" s="201">
        <v>227631.27999999985</v>
      </c>
      <c r="H12" s="201">
        <v>210795.03999999986</v>
      </c>
      <c r="I12" s="201">
        <v>279141.12000000017</v>
      </c>
      <c r="J12" s="201">
        <v>254074.62</v>
      </c>
      <c r="K12" s="201">
        <v>214797.02000000022</v>
      </c>
      <c r="L12" s="201">
        <v>267282.50000000029</v>
      </c>
      <c r="M12" s="3"/>
      <c r="N12" s="67" t="str">
        <f t="shared" si="2"/>
        <v/>
      </c>
      <c r="P12" s="134" t="s">
        <v>82</v>
      </c>
      <c r="Q12" s="144">
        <v>45837.497000000039</v>
      </c>
      <c r="R12" s="201">
        <v>51105.701000000001</v>
      </c>
      <c r="S12" s="201">
        <v>50899.00499999999</v>
      </c>
      <c r="T12" s="201">
        <v>50438.382000000049</v>
      </c>
      <c r="U12" s="201">
        <v>52151.921999999926</v>
      </c>
      <c r="V12" s="201">
        <v>56091.163000000008</v>
      </c>
      <c r="W12" s="201">
        <v>52714.073000000055</v>
      </c>
      <c r="X12" s="201">
        <v>64528.730000000025</v>
      </c>
      <c r="Y12" s="201">
        <v>62742.375</v>
      </c>
      <c r="Z12" s="201">
        <v>55571.388000000043</v>
      </c>
      <c r="AA12" s="201">
        <v>65490.969999999921</v>
      </c>
      <c r="AB12" s="3"/>
      <c r="AC12" s="67" t="str">
        <f t="shared" si="3"/>
        <v/>
      </c>
      <c r="AE12" s="152">
        <f t="shared" si="4"/>
        <v>2.1252476751168277</v>
      </c>
      <c r="AF12" s="204">
        <f t="shared" si="5"/>
        <v>1.7129022487361378</v>
      </c>
      <c r="AG12" s="204">
        <f t="shared" si="6"/>
        <v>2.0922422702776888</v>
      </c>
      <c r="AH12" s="204">
        <f t="shared" si="7"/>
        <v>2.0813550369561726</v>
      </c>
      <c r="AI12" s="204">
        <f t="shared" si="8"/>
        <v>2.2743829617096525</v>
      </c>
      <c r="AJ12" s="204">
        <f t="shared" si="9"/>
        <v>2.4641236916121563</v>
      </c>
      <c r="AK12" s="204">
        <f t="shared" si="10"/>
        <v>2.5007264402426213</v>
      </c>
      <c r="AL12" s="204">
        <f t="shared" si="11"/>
        <v>2.3116884391665402</v>
      </c>
      <c r="AM12" s="204">
        <f t="shared" si="1"/>
        <v>2.469446771188716</v>
      </c>
      <c r="AN12" s="204">
        <f t="shared" si="1"/>
        <v>2.5871582389737058</v>
      </c>
      <c r="AO12" s="204">
        <f t="shared" si="1"/>
        <v>2.4502528223882916</v>
      </c>
      <c r="AP12" s="204"/>
      <c r="AQ12" s="67"/>
      <c r="AT12"/>
    </row>
    <row r="13" spans="1:46" ht="20.100000000000001" customHeight="1" x14ac:dyDescent="0.25">
      <c r="A13" s="148" t="s">
        <v>83</v>
      </c>
      <c r="B13" s="144">
        <v>248639.30000000008</v>
      </c>
      <c r="C13" s="201">
        <v>301296.24000000011</v>
      </c>
      <c r="D13" s="201">
        <v>302219.03000000003</v>
      </c>
      <c r="E13" s="201">
        <v>271364.13999999984</v>
      </c>
      <c r="F13" s="201">
        <v>280219.00999999989</v>
      </c>
      <c r="G13" s="201">
        <v>268822.42000000004</v>
      </c>
      <c r="H13" s="201">
        <v>250739.99</v>
      </c>
      <c r="I13" s="201">
        <v>253691.20000000013</v>
      </c>
      <c r="J13" s="201">
        <v>257419.71</v>
      </c>
      <c r="K13" s="201">
        <v>275641.55999999971</v>
      </c>
      <c r="L13" s="201">
        <v>323708.59999999986</v>
      </c>
      <c r="M13" s="3"/>
      <c r="N13" s="67" t="str">
        <f t="shared" si="2"/>
        <v/>
      </c>
      <c r="P13" s="134" t="s">
        <v>83</v>
      </c>
      <c r="Q13" s="144">
        <v>54364.509000000027</v>
      </c>
      <c r="R13" s="201">
        <v>59788.318999999996</v>
      </c>
      <c r="S13" s="201">
        <v>62714.63899999993</v>
      </c>
      <c r="T13" s="201">
        <v>65018.055000000037</v>
      </c>
      <c r="U13" s="201">
        <v>69122.01800000004</v>
      </c>
      <c r="V13" s="201">
        <v>69013.110000000117</v>
      </c>
      <c r="W13" s="201">
        <v>62444.103999999985</v>
      </c>
      <c r="X13" s="201">
        <v>64721.649999999972</v>
      </c>
      <c r="Y13" s="201">
        <v>68976.123999999996</v>
      </c>
      <c r="Z13" s="201">
        <v>78608.732000000018</v>
      </c>
      <c r="AA13" s="201">
        <v>85432.841000000088</v>
      </c>
      <c r="AB13" s="3"/>
      <c r="AC13" s="67" t="str">
        <f t="shared" si="3"/>
        <v/>
      </c>
      <c r="AE13" s="152">
        <f t="shared" si="4"/>
        <v>2.1864809384518056</v>
      </c>
      <c r="AF13" s="204">
        <f t="shared" si="5"/>
        <v>1.9843699011975713</v>
      </c>
      <c r="AG13" s="204">
        <f t="shared" si="6"/>
        <v>2.0751386502696381</v>
      </c>
      <c r="AH13" s="204">
        <f t="shared" si="7"/>
        <v>2.3959707793373171</v>
      </c>
      <c r="AI13" s="204">
        <f t="shared" si="8"/>
        <v>2.4667140890976693</v>
      </c>
      <c r="AJ13" s="204">
        <f t="shared" si="9"/>
        <v>2.5672378814237335</v>
      </c>
      <c r="AK13" s="204">
        <f t="shared" si="10"/>
        <v>2.490392697231901</v>
      </c>
      <c r="AL13" s="204">
        <f t="shared" si="11"/>
        <v>2.5511980707253517</v>
      </c>
      <c r="AM13" s="204">
        <f t="shared" si="1"/>
        <v>2.6795199171034727</v>
      </c>
      <c r="AN13" s="204">
        <f t="shared" si="1"/>
        <v>2.8518461439559442</v>
      </c>
      <c r="AO13" s="204">
        <f t="shared" si="1"/>
        <v>2.6391897218671403</v>
      </c>
      <c r="AP13" s="204"/>
      <c r="AQ13" s="67"/>
      <c r="AT13"/>
    </row>
    <row r="14" spans="1:46" ht="20.100000000000001" customHeight="1" x14ac:dyDescent="0.25">
      <c r="A14" s="148" t="s">
        <v>84</v>
      </c>
      <c r="B14" s="144">
        <v>188089.6999999999</v>
      </c>
      <c r="C14" s="201">
        <v>220263.89</v>
      </c>
      <c r="D14" s="201">
        <v>238438.41000000006</v>
      </c>
      <c r="E14" s="201">
        <v>192903.74999999985</v>
      </c>
      <c r="F14" s="201">
        <v>168311.4199999999</v>
      </c>
      <c r="G14" s="201">
        <v>186814.79000000024</v>
      </c>
      <c r="H14" s="201">
        <v>210170.4499999999</v>
      </c>
      <c r="I14" s="201">
        <v>215685.8899999999</v>
      </c>
      <c r="J14" s="201">
        <v>216097.52</v>
      </c>
      <c r="K14" s="201">
        <v>196206.75000000006</v>
      </c>
      <c r="L14" s="201">
        <v>212602.84000000037</v>
      </c>
      <c r="M14" s="3"/>
      <c r="N14" s="67" t="str">
        <f t="shared" si="2"/>
        <v/>
      </c>
      <c r="P14" s="134" t="s">
        <v>84</v>
      </c>
      <c r="Q14" s="144">
        <v>39184.329000000012</v>
      </c>
      <c r="R14" s="201">
        <v>43186.20999999997</v>
      </c>
      <c r="S14" s="201">
        <v>48896.256000000016</v>
      </c>
      <c r="T14" s="201">
        <v>49231.409</v>
      </c>
      <c r="U14" s="201">
        <v>41790.908999999992</v>
      </c>
      <c r="V14" s="201">
        <v>45062.92500000001</v>
      </c>
      <c r="W14" s="201">
        <v>49976.91399999999</v>
      </c>
      <c r="X14" s="201">
        <v>51045.44799999996</v>
      </c>
      <c r="Y14" s="201">
        <v>55934.430999999997</v>
      </c>
      <c r="Z14" s="201">
        <v>52837.047999999988</v>
      </c>
      <c r="AA14" s="201">
        <v>57145.258000000023</v>
      </c>
      <c r="AB14" s="3"/>
      <c r="AC14" s="67" t="str">
        <f t="shared" si="3"/>
        <v/>
      </c>
      <c r="AE14" s="152">
        <f t="shared" si="4"/>
        <v>2.0832788291969222</v>
      </c>
      <c r="AF14" s="204">
        <f t="shared" si="5"/>
        <v>1.9606577364996127</v>
      </c>
      <c r="AG14" s="204">
        <f t="shared" si="6"/>
        <v>2.0506870516373601</v>
      </c>
      <c r="AH14" s="204">
        <f t="shared" si="7"/>
        <v>2.5521229628765663</v>
      </c>
      <c r="AI14" s="204">
        <f t="shared" si="8"/>
        <v>2.4829514836248197</v>
      </c>
      <c r="AJ14" s="204">
        <f t="shared" si="9"/>
        <v>2.412171166961671</v>
      </c>
      <c r="AK14" s="204">
        <f t="shared" si="10"/>
        <v>2.3779229668109867</v>
      </c>
      <c r="AL14" s="204">
        <f t="shared" si="11"/>
        <v>2.3666568081945454</v>
      </c>
      <c r="AM14" s="204">
        <f t="shared" si="1"/>
        <v>2.5883883813196928</v>
      </c>
      <c r="AN14" s="204">
        <f t="shared" si="1"/>
        <v>2.692927129163496</v>
      </c>
      <c r="AO14" s="204">
        <f t="shared" si="1"/>
        <v>2.6878878005580695</v>
      </c>
      <c r="AP14" s="204"/>
      <c r="AQ14" s="67"/>
      <c r="AT14"/>
    </row>
    <row r="15" spans="1:46" ht="20.100000000000001" customHeight="1" x14ac:dyDescent="0.25">
      <c r="A15" s="148" t="s">
        <v>85</v>
      </c>
      <c r="B15" s="144">
        <v>276286.43999999977</v>
      </c>
      <c r="C15" s="201">
        <v>291231.52999999991</v>
      </c>
      <c r="D15" s="201">
        <v>295760.24000000017</v>
      </c>
      <c r="E15" s="201">
        <v>290599.48999999982</v>
      </c>
      <c r="F15" s="201">
        <v>290227.67999999964</v>
      </c>
      <c r="G15" s="201">
        <v>248925.34999999977</v>
      </c>
      <c r="H15" s="201">
        <v>261926.87000000026</v>
      </c>
      <c r="I15" s="201">
        <v>267823.90999999992</v>
      </c>
      <c r="J15" s="201">
        <v>219687.75</v>
      </c>
      <c r="K15" s="201">
        <v>266084.85000000027</v>
      </c>
      <c r="L15" s="201">
        <v>300851.33000000106</v>
      </c>
      <c r="M15" s="3"/>
      <c r="N15" s="67" t="str">
        <f t="shared" si="2"/>
        <v/>
      </c>
      <c r="P15" s="134" t="s">
        <v>85</v>
      </c>
      <c r="Q15" s="144">
        <v>64657.764999999978</v>
      </c>
      <c r="R15" s="201">
        <v>67014.460999999996</v>
      </c>
      <c r="S15" s="201">
        <v>62417.526999999995</v>
      </c>
      <c r="T15" s="201">
        <v>71596.117000000057</v>
      </c>
      <c r="U15" s="201">
        <v>76295.819000000003</v>
      </c>
      <c r="V15" s="201">
        <v>70793.574000000022</v>
      </c>
      <c r="W15" s="201">
        <v>69809.002000000037</v>
      </c>
      <c r="X15" s="201">
        <v>71866.597999999954</v>
      </c>
      <c r="Y15" s="201">
        <v>67502.441000000006</v>
      </c>
      <c r="Z15" s="201">
        <v>79059.753999999943</v>
      </c>
      <c r="AA15" s="201">
        <v>84158.193999999901</v>
      </c>
      <c r="AB15" s="3"/>
      <c r="AC15" s="67" t="str">
        <f t="shared" si="3"/>
        <v/>
      </c>
      <c r="AE15" s="152">
        <f t="shared" si="4"/>
        <v>2.3402438787802988</v>
      </c>
      <c r="AF15" s="204">
        <f t="shared" si="5"/>
        <v>2.3010716250400503</v>
      </c>
      <c r="AG15" s="204">
        <f t="shared" si="6"/>
        <v>2.1104096683178226</v>
      </c>
      <c r="AH15" s="204">
        <f t="shared" si="7"/>
        <v>2.4637385633402213</v>
      </c>
      <c r="AI15" s="204">
        <f t="shared" si="8"/>
        <v>2.6288264096656837</v>
      </c>
      <c r="AJ15" s="204">
        <f t="shared" si="9"/>
        <v>2.843968041021137</v>
      </c>
      <c r="AK15" s="204">
        <f t="shared" si="10"/>
        <v>2.6652096442033595</v>
      </c>
      <c r="AL15" s="204">
        <f t="shared" si="11"/>
        <v>2.6833525804324183</v>
      </c>
      <c r="AM15" s="204">
        <f t="shared" si="1"/>
        <v>3.0726538461976149</v>
      </c>
      <c r="AN15" s="204">
        <f t="shared" si="1"/>
        <v>2.9712234274142202</v>
      </c>
      <c r="AO15" s="204">
        <f t="shared" si="1"/>
        <v>2.7973349494582456</v>
      </c>
      <c r="AP15" s="204"/>
      <c r="AQ15" s="67"/>
      <c r="AT15"/>
    </row>
    <row r="16" spans="1:46" ht="20.100000000000001" customHeight="1" x14ac:dyDescent="0.25">
      <c r="A16" s="148" t="s">
        <v>86</v>
      </c>
      <c r="B16" s="144">
        <v>218413.52999999985</v>
      </c>
      <c r="C16" s="201">
        <v>269385.36999999994</v>
      </c>
      <c r="D16" s="201">
        <v>357795.17000000092</v>
      </c>
      <c r="E16" s="201">
        <v>308575.81999999948</v>
      </c>
      <c r="F16" s="201">
        <v>305395.48999999964</v>
      </c>
      <c r="G16" s="201">
        <v>278553.34999999945</v>
      </c>
      <c r="H16" s="201">
        <v>249519.28000000003</v>
      </c>
      <c r="I16" s="201">
        <v>311771.15999999992</v>
      </c>
      <c r="J16" s="201">
        <v>292724.18</v>
      </c>
      <c r="K16" s="201">
        <v>321608.53999999992</v>
      </c>
      <c r="L16" s="201">
        <v>324883.24000000028</v>
      </c>
      <c r="M16" s="3"/>
      <c r="N16" s="67" t="str">
        <f t="shared" si="2"/>
        <v/>
      </c>
      <c r="P16" s="134" t="s">
        <v>86</v>
      </c>
      <c r="Q16" s="144">
        <v>62505.198999999993</v>
      </c>
      <c r="R16" s="201">
        <v>72259.178000000014</v>
      </c>
      <c r="S16" s="201">
        <v>85069.483999999968</v>
      </c>
      <c r="T16" s="201">
        <v>87588.735000000001</v>
      </c>
      <c r="U16" s="201">
        <v>89099.010000000038</v>
      </c>
      <c r="V16" s="201">
        <v>82030.592000000048</v>
      </c>
      <c r="W16" s="201">
        <v>76031.939000000013</v>
      </c>
      <c r="X16" s="201">
        <v>87843.296000000017</v>
      </c>
      <c r="Y16" s="201">
        <v>92024.978000000003</v>
      </c>
      <c r="Z16" s="201">
        <v>97269.096999999994</v>
      </c>
      <c r="AA16" s="201">
        <v>95890.1</v>
      </c>
      <c r="AB16" s="3"/>
      <c r="AC16" s="67" t="str">
        <f t="shared" si="3"/>
        <v/>
      </c>
      <c r="AE16" s="152">
        <f t="shared" si="4"/>
        <v>2.8617823721817981</v>
      </c>
      <c r="AF16" s="204">
        <f t="shared" si="5"/>
        <v>2.6823720233953323</v>
      </c>
      <c r="AG16" s="204">
        <f t="shared" si="6"/>
        <v>2.3776029173339523</v>
      </c>
      <c r="AH16" s="204">
        <f t="shared" si="7"/>
        <v>2.8384834236201706</v>
      </c>
      <c r="AI16" s="204">
        <f t="shared" si="8"/>
        <v>2.9174959328967214</v>
      </c>
      <c r="AJ16" s="204">
        <f t="shared" si="9"/>
        <v>2.9448790330469983</v>
      </c>
      <c r="AK16" s="204">
        <f t="shared" si="10"/>
        <v>3.0471368384839841</v>
      </c>
      <c r="AL16" s="204">
        <f t="shared" si="11"/>
        <v>2.81755682597454</v>
      </c>
      <c r="AM16" s="204">
        <f t="shared" si="1"/>
        <v>3.1437436429064385</v>
      </c>
      <c r="AN16" s="204">
        <f t="shared" si="1"/>
        <v>3.0244562846496557</v>
      </c>
      <c r="AO16" s="204">
        <f t="shared" si="1"/>
        <v>2.9515249847914573</v>
      </c>
      <c r="AP16" s="204"/>
      <c r="AQ16" s="67"/>
      <c r="AT16"/>
    </row>
    <row r="17" spans="1:46" ht="20.100000000000001" customHeight="1" x14ac:dyDescent="0.25">
      <c r="A17" s="148" t="s">
        <v>87</v>
      </c>
      <c r="B17" s="144">
        <v>283992.13999999984</v>
      </c>
      <c r="C17" s="201">
        <v>340923.25</v>
      </c>
      <c r="D17" s="201">
        <v>307861.13000000047</v>
      </c>
      <c r="E17" s="201">
        <v>286413.15999999997</v>
      </c>
      <c r="F17" s="201">
        <v>274219.10999999993</v>
      </c>
      <c r="G17" s="201">
        <v>273526.25000000035</v>
      </c>
      <c r="H17" s="201">
        <v>315362.60000000033</v>
      </c>
      <c r="I17" s="201">
        <v>306231.50000000035</v>
      </c>
      <c r="J17" s="201">
        <v>274210.34999999998</v>
      </c>
      <c r="K17" s="201">
        <v>273617.80999999982</v>
      </c>
      <c r="L17" s="201">
        <v>315975.1500000002</v>
      </c>
      <c r="M17" s="3"/>
      <c r="N17" s="67" t="str">
        <f t="shared" si="2"/>
        <v/>
      </c>
      <c r="P17" s="134" t="s">
        <v>87</v>
      </c>
      <c r="Q17" s="144">
        <v>75798.92399999997</v>
      </c>
      <c r="R17" s="201">
        <v>78510.058999999979</v>
      </c>
      <c r="S17" s="201">
        <v>82860.765000000043</v>
      </c>
      <c r="T17" s="201">
        <v>82287.181999999913</v>
      </c>
      <c r="U17" s="201">
        <v>81224.970999999918</v>
      </c>
      <c r="V17" s="201">
        <v>82936.982000000047</v>
      </c>
      <c r="W17" s="201">
        <v>94068.771999999837</v>
      </c>
      <c r="X17" s="201">
        <v>90812.540999999997</v>
      </c>
      <c r="Y17" s="201">
        <v>85853.54</v>
      </c>
      <c r="Z17" s="201">
        <v>81718.175000000017</v>
      </c>
      <c r="AA17" s="201">
        <v>92559.668999999922</v>
      </c>
      <c r="AB17" s="3"/>
      <c r="AC17" s="67" t="str">
        <f t="shared" si="3"/>
        <v/>
      </c>
      <c r="AE17" s="152">
        <f t="shared" si="4"/>
        <v>2.669050065963094</v>
      </c>
      <c r="AF17" s="204">
        <f t="shared" si="5"/>
        <v>2.3028660849619373</v>
      </c>
      <c r="AG17" s="204">
        <f t="shared" si="6"/>
        <v>2.6914981115024137</v>
      </c>
      <c r="AH17" s="204">
        <f t="shared" si="7"/>
        <v>2.8730237814491453</v>
      </c>
      <c r="AI17" s="204">
        <f t="shared" si="8"/>
        <v>2.9620463358662326</v>
      </c>
      <c r="AJ17" s="204">
        <f t="shared" si="9"/>
        <v>3.0321397672069845</v>
      </c>
      <c r="AK17" s="204">
        <f t="shared" si="10"/>
        <v>2.9828765998250821</v>
      </c>
      <c r="AL17" s="204">
        <f t="shared" si="11"/>
        <v>2.9654866008232301</v>
      </c>
      <c r="AM17" s="204">
        <f t="shared" si="1"/>
        <v>3.1309372530978496</v>
      </c>
      <c r="AN17" s="204">
        <f t="shared" si="1"/>
        <v>2.9865809904698848</v>
      </c>
      <c r="AO17" s="204">
        <f t="shared" si="1"/>
        <v>2.9293338099530883</v>
      </c>
      <c r="AP17" s="204"/>
      <c r="AQ17" s="67"/>
      <c r="AT17"/>
    </row>
    <row r="18" spans="1:46" ht="20.100000000000001" customHeight="1" thickBot="1" x14ac:dyDescent="0.3">
      <c r="A18" s="148" t="s">
        <v>88</v>
      </c>
      <c r="B18" s="144">
        <v>226068.2300000001</v>
      </c>
      <c r="C18" s="201">
        <v>257835.04999999996</v>
      </c>
      <c r="D18" s="201">
        <v>297135.57000000012</v>
      </c>
      <c r="E18" s="201">
        <v>191538.02999999988</v>
      </c>
      <c r="F18" s="201">
        <v>207146.76999999993</v>
      </c>
      <c r="G18" s="201">
        <v>199318.66999999981</v>
      </c>
      <c r="H18" s="201">
        <v>191845.38999999996</v>
      </c>
      <c r="I18" s="201">
        <v>240526.04000000004</v>
      </c>
      <c r="J18" s="201">
        <v>195141.51</v>
      </c>
      <c r="K18" s="201">
        <v>213937.46999999983</v>
      </c>
      <c r="L18" s="201">
        <v>223844.39000000016</v>
      </c>
      <c r="M18" s="3"/>
      <c r="N18" s="67" t="str">
        <f t="shared" si="2"/>
        <v/>
      </c>
      <c r="P18" s="134" t="s">
        <v>88</v>
      </c>
      <c r="Q18" s="144">
        <v>50975.751000000069</v>
      </c>
      <c r="R18" s="201">
        <v>55476.897000000012</v>
      </c>
      <c r="S18" s="201">
        <v>59634.482000000025</v>
      </c>
      <c r="T18" s="201">
        <v>54113.734999999979</v>
      </c>
      <c r="U18" s="201">
        <v>57504.426999999996</v>
      </c>
      <c r="V18" s="201">
        <v>58105.801000000007</v>
      </c>
      <c r="W18" s="201">
        <v>58962.415000000001</v>
      </c>
      <c r="X18" s="201">
        <v>64051.424999999981</v>
      </c>
      <c r="Y18" s="201">
        <v>62214.675000000003</v>
      </c>
      <c r="Z18" s="201">
        <v>64766.222999999991</v>
      </c>
      <c r="AA18" s="201">
        <v>66876.907000000094</v>
      </c>
      <c r="AB18" s="3"/>
      <c r="AC18" s="67" t="str">
        <f t="shared" si="3"/>
        <v/>
      </c>
      <c r="AE18" s="152">
        <f t="shared" si="4"/>
        <v>2.2548834482403852</v>
      </c>
      <c r="AF18" s="204">
        <f t="shared" si="5"/>
        <v>2.1516429593261281</v>
      </c>
      <c r="AG18" s="204">
        <f t="shared" si="6"/>
        <v>2.0069789019200899</v>
      </c>
      <c r="AH18" s="204">
        <f t="shared" si="7"/>
        <v>2.825221445579241</v>
      </c>
      <c r="AI18" s="204">
        <f t="shared" si="8"/>
        <v>2.7760233480831014</v>
      </c>
      <c r="AJ18" s="204">
        <f t="shared" si="9"/>
        <v>2.9152211882609924</v>
      </c>
      <c r="AK18" s="204">
        <f t="shared" si="10"/>
        <v>3.0734340293504063</v>
      </c>
      <c r="AL18" s="204">
        <f t="shared" si="11"/>
        <v>2.6629725829269866</v>
      </c>
      <c r="AM18" s="204">
        <f t="shared" si="1"/>
        <v>3.1881825143199927</v>
      </c>
      <c r="AN18" s="204">
        <f t="shared" si="1"/>
        <v>3.0273435971735125</v>
      </c>
      <c r="AO18" s="204">
        <f t="shared" si="1"/>
        <v>2.987651689640292</v>
      </c>
      <c r="AP18" s="204"/>
      <c r="AQ18" s="67"/>
      <c r="AT18" s="135"/>
    </row>
    <row r="19" spans="1:46" ht="20.100000000000001" customHeight="1" thickBot="1" x14ac:dyDescent="0.3">
      <c r="A19" s="260" t="s">
        <v>149</v>
      </c>
      <c r="B19" s="218">
        <f>SUM(B7:B9)</f>
        <v>571934.28999999992</v>
      </c>
      <c r="C19" s="219">
        <f t="shared" ref="C19:M19" si="16">SUM(C7:C9)</f>
        <v>600923.96</v>
      </c>
      <c r="D19" s="219">
        <f t="shared" si="16"/>
        <v>775955.95</v>
      </c>
      <c r="E19" s="219">
        <f t="shared" si="16"/>
        <v>705578.6</v>
      </c>
      <c r="F19" s="219">
        <f t="shared" si="16"/>
        <v>632916.85000000009</v>
      </c>
      <c r="G19" s="219">
        <f t="shared" si="16"/>
        <v>633325.84999999986</v>
      </c>
      <c r="H19" s="219">
        <f t="shared" si="16"/>
        <v>600973.71999999986</v>
      </c>
      <c r="I19" s="219">
        <f t="shared" si="16"/>
        <v>621189.68999999983</v>
      </c>
      <c r="J19" s="219">
        <f t="shared" si="16"/>
        <v>700212.19</v>
      </c>
      <c r="K19" s="219">
        <f t="shared" si="16"/>
        <v>677164.05</v>
      </c>
      <c r="L19" s="219">
        <f t="shared" si="16"/>
        <v>707318.18000000017</v>
      </c>
      <c r="M19" s="220">
        <f t="shared" si="16"/>
        <v>765122.27999999991</v>
      </c>
      <c r="N19" s="76">
        <f t="shared" si="2"/>
        <v>8.1722910048770026E-2</v>
      </c>
      <c r="O19" s="222"/>
      <c r="P19" s="221"/>
      <c r="Q19" s="218">
        <f>SUM(Q7:Q9)</f>
        <v>127825.96000000005</v>
      </c>
      <c r="R19" s="219">
        <f t="shared" ref="R19:AB19" si="17">SUM(R7:R9)</f>
        <v>131829.77699999997</v>
      </c>
      <c r="S19" s="219">
        <f t="shared" si="17"/>
        <v>147637.00799999994</v>
      </c>
      <c r="T19" s="219">
        <f t="shared" si="17"/>
        <v>147798.02600000007</v>
      </c>
      <c r="U19" s="219">
        <f t="shared" si="17"/>
        <v>150261.35799999989</v>
      </c>
      <c r="V19" s="219">
        <f t="shared" si="17"/>
        <v>154060.902</v>
      </c>
      <c r="W19" s="219">
        <f t="shared" si="17"/>
        <v>149616.23400000005</v>
      </c>
      <c r="X19" s="219">
        <f t="shared" si="17"/>
        <v>163461.9059999999</v>
      </c>
      <c r="Y19" s="219">
        <f t="shared" si="17"/>
        <v>175986.76699999999</v>
      </c>
      <c r="Z19" s="219">
        <f t="shared" si="17"/>
        <v>179661.59399999992</v>
      </c>
      <c r="AA19" s="219">
        <f t="shared" si="17"/>
        <v>183905.26799999998</v>
      </c>
      <c r="AB19" s="220">
        <f t="shared" si="17"/>
        <v>207865.5689999999</v>
      </c>
      <c r="AC19" s="76">
        <f t="shared" si="3"/>
        <v>0.13028610469168247</v>
      </c>
      <c r="AE19" s="223">
        <f>(Q19/B19)*10</f>
        <v>2.2349763291863489</v>
      </c>
      <c r="AF19" s="224">
        <f t="shared" si="5"/>
        <v>2.1937846678638007</v>
      </c>
      <c r="AG19" s="224">
        <f t="shared" si="6"/>
        <v>1.9026467675130263</v>
      </c>
      <c r="AH19" s="224">
        <f t="shared" si="7"/>
        <v>2.094706755562032</v>
      </c>
      <c r="AI19" s="224">
        <f t="shared" si="8"/>
        <v>2.3741089844582248</v>
      </c>
      <c r="AJ19" s="224">
        <f t="shared" si="9"/>
        <v>2.4325693006214739</v>
      </c>
      <c r="AK19" s="224">
        <f t="shared" si="10"/>
        <v>2.4895636701052433</v>
      </c>
      <c r="AL19" s="224">
        <f t="shared" si="11"/>
        <v>2.6314330168615636</v>
      </c>
      <c r="AM19" s="224">
        <f t="shared" si="1"/>
        <v>2.5133348078387496</v>
      </c>
      <c r="AN19" s="224">
        <f t="shared" si="1"/>
        <v>2.6531472543470063</v>
      </c>
      <c r="AO19" s="224">
        <f t="shared" si="1"/>
        <v>2.6000359272541242</v>
      </c>
      <c r="AP19" s="224">
        <f t="shared" si="1"/>
        <v>2.716762724515092</v>
      </c>
      <c r="AQ19" s="72">
        <f t="shared" ref="AQ19:AQ23" si="18">IF(AP19="","",(AP19-AO19)/AO19)</f>
        <v>4.489430166614735E-2</v>
      </c>
      <c r="AT19" s="135"/>
    </row>
    <row r="20" spans="1:46" ht="20.100000000000001" customHeight="1" x14ac:dyDescent="0.25">
      <c r="A20" s="148" t="s">
        <v>89</v>
      </c>
      <c r="B20" s="144">
        <f>SUM(B7:B9)</f>
        <v>571934.28999999992</v>
      </c>
      <c r="C20" s="201">
        <f>SUM(C7:C9)</f>
        <v>600923.96</v>
      </c>
      <c r="D20" s="201">
        <f>SUM(D7:D9)</f>
        <v>775955.95</v>
      </c>
      <c r="E20" s="201">
        <f t="shared" ref="E20:H20" si="19">SUM(E7:E9)</f>
        <v>705578.6</v>
      </c>
      <c r="F20" s="201">
        <f t="shared" si="19"/>
        <v>632916.85000000009</v>
      </c>
      <c r="G20" s="201">
        <f t="shared" ref="G20" si="20">SUM(G7:G9)</f>
        <v>633325.84999999986</v>
      </c>
      <c r="H20" s="201">
        <f t="shared" si="19"/>
        <v>600973.71999999986</v>
      </c>
      <c r="I20" s="201">
        <f t="shared" ref="I20" si="21">SUM(I7:I9)</f>
        <v>621189.68999999983</v>
      </c>
      <c r="J20" s="201">
        <f t="shared" ref="J20" si="22">SUM(J7:J9)</f>
        <v>700212.19</v>
      </c>
      <c r="K20" s="201">
        <f t="shared" ref="K20:L20" si="23">SUM(K7:K9)</f>
        <v>677164.05</v>
      </c>
      <c r="L20" s="201">
        <f t="shared" si="23"/>
        <v>707318.18000000017</v>
      </c>
      <c r="M20" s="3">
        <f>IF(M9="","",SUM(M7:M9))</f>
        <v>765122.27999999991</v>
      </c>
      <c r="N20" s="76">
        <f t="shared" si="2"/>
        <v>8.1722910048770026E-2</v>
      </c>
      <c r="P20" s="134" t="s">
        <v>89</v>
      </c>
      <c r="Q20" s="144">
        <f t="shared" ref="Q20:U20" si="24">SUM(Q7:Q9)</f>
        <v>127825.96000000005</v>
      </c>
      <c r="R20" s="201">
        <f t="shared" si="24"/>
        <v>131829.77699999997</v>
      </c>
      <c r="S20" s="201">
        <f t="shared" si="24"/>
        <v>147637.00799999994</v>
      </c>
      <c r="T20" s="201">
        <f t="shared" si="24"/>
        <v>147798.02600000007</v>
      </c>
      <c r="U20" s="201">
        <f t="shared" si="24"/>
        <v>150261.35799999989</v>
      </c>
      <c r="V20" s="201">
        <f t="shared" ref="V20:W20" si="25">SUM(V7:V9)</f>
        <v>154060.902</v>
      </c>
      <c r="W20" s="201">
        <f t="shared" si="25"/>
        <v>149616.23400000005</v>
      </c>
      <c r="X20" s="201">
        <f t="shared" ref="X20" si="26">SUM(X7:X9)</f>
        <v>163461.9059999999</v>
      </c>
      <c r="Y20" s="201">
        <f t="shared" ref="Y20:AA20" si="27">SUM(Y7:Y9)</f>
        <v>175986.76699999999</v>
      </c>
      <c r="Z20" s="201">
        <f t="shared" si="27"/>
        <v>179661.59399999992</v>
      </c>
      <c r="AA20" s="201">
        <f t="shared" si="27"/>
        <v>183905.26799999998</v>
      </c>
      <c r="AB20" s="3">
        <f>IF(AB9="","",SUM(AB7:AB9))</f>
        <v>207865.5689999999</v>
      </c>
      <c r="AC20" s="76">
        <f t="shared" si="3"/>
        <v>0.13028610469168247</v>
      </c>
      <c r="AE20" s="151">
        <f t="shared" si="4"/>
        <v>2.2349763291863489</v>
      </c>
      <c r="AF20" s="203">
        <f t="shared" si="5"/>
        <v>2.1937846678638007</v>
      </c>
      <c r="AG20" s="203">
        <f t="shared" si="6"/>
        <v>1.9026467675130263</v>
      </c>
      <c r="AH20" s="203">
        <f t="shared" si="7"/>
        <v>2.094706755562032</v>
      </c>
      <c r="AI20" s="203">
        <f t="shared" si="8"/>
        <v>2.3741089844582248</v>
      </c>
      <c r="AJ20" s="203">
        <f t="shared" si="9"/>
        <v>2.4325693006214739</v>
      </c>
      <c r="AK20" s="203">
        <f t="shared" si="10"/>
        <v>2.4895636701052433</v>
      </c>
      <c r="AL20" s="203">
        <f t="shared" si="11"/>
        <v>2.6314330168615636</v>
      </c>
      <c r="AM20" s="203">
        <f t="shared" si="1"/>
        <v>2.5133348078387496</v>
      </c>
      <c r="AN20" s="203">
        <f t="shared" si="1"/>
        <v>2.6531472543470063</v>
      </c>
      <c r="AO20" s="203">
        <f t="shared" si="1"/>
        <v>2.6000359272541242</v>
      </c>
      <c r="AP20" s="203">
        <f t="shared" si="1"/>
        <v>2.716762724515092</v>
      </c>
      <c r="AQ20" s="67">
        <f>(AP20-AO20)/AO20</f>
        <v>4.489430166614735E-2</v>
      </c>
      <c r="AT20" s="135"/>
    </row>
    <row r="21" spans="1:46" ht="20.100000000000001" customHeight="1" x14ac:dyDescent="0.25">
      <c r="A21" s="148" t="s">
        <v>90</v>
      </c>
      <c r="B21" s="144">
        <f>SUM(B10:B12)</f>
        <v>653030.27</v>
      </c>
      <c r="C21" s="201">
        <f>SUM(C10:C12)</f>
        <v>796751.14999999991</v>
      </c>
      <c r="D21" s="201">
        <f>SUM(D10:D12)</f>
        <v>787513.37999999966</v>
      </c>
      <c r="E21" s="201">
        <f t="shared" ref="E21:H21" si="28">SUM(E10:E12)</f>
        <v>793642.10999999975</v>
      </c>
      <c r="F21" s="201">
        <f t="shared" si="28"/>
        <v>677732</v>
      </c>
      <c r="G21" s="201">
        <f t="shared" ref="G21" si="29">SUM(G10:G12)</f>
        <v>708901.94999999972</v>
      </c>
      <c r="H21" s="201">
        <f t="shared" si="28"/>
        <v>698966.54999999958</v>
      </c>
      <c r="I21" s="201">
        <f t="shared" ref="I21" si="30">SUM(I10:I12)</f>
        <v>764650.08000000054</v>
      </c>
      <c r="J21" s="201">
        <f t="shared" ref="J21" si="31">SUM(J10:J12)</f>
        <v>796480.04999999993</v>
      </c>
      <c r="K21" s="201">
        <f t="shared" ref="K21:L21" si="32">SUM(K10:K12)</f>
        <v>738948.75000000023</v>
      </c>
      <c r="L21" s="201">
        <f t="shared" si="32"/>
        <v>710365.8</v>
      </c>
      <c r="M21" s="3" t="str">
        <f>IF(M12="","",SUM(M10:M12))</f>
        <v/>
      </c>
      <c r="N21" s="67" t="str">
        <f t="shared" si="2"/>
        <v/>
      </c>
      <c r="P21" s="134" t="s">
        <v>90</v>
      </c>
      <c r="Q21" s="144">
        <f t="shared" ref="Q21:U21" si="33">SUM(Q10:Q12)</f>
        <v>139067.76800000004</v>
      </c>
      <c r="R21" s="201">
        <f t="shared" si="33"/>
        <v>148853.359</v>
      </c>
      <c r="S21" s="201">
        <f t="shared" si="33"/>
        <v>154274.67400000006</v>
      </c>
      <c r="T21" s="201">
        <f t="shared" si="33"/>
        <v>163160.30300000007</v>
      </c>
      <c r="U21" s="201">
        <f t="shared" si="33"/>
        <v>160986.291</v>
      </c>
      <c r="V21" s="201">
        <f t="shared" ref="V21:W21" si="34">SUM(V10:V12)</f>
        <v>173530.01899999991</v>
      </c>
      <c r="W21" s="201">
        <f t="shared" si="34"/>
        <v>163064.24500000002</v>
      </c>
      <c r="X21" s="201">
        <f t="shared" ref="X21" si="35">SUM(X10:X12)</f>
        <v>184238.13600000006</v>
      </c>
      <c r="Y21" s="201">
        <f t="shared" ref="Y21:AA21" si="36">SUM(Y10:Y12)</f>
        <v>191848.58100000001</v>
      </c>
      <c r="Z21" s="201">
        <f t="shared" si="36"/>
        <v>185481.71500000003</v>
      </c>
      <c r="AA21" s="201">
        <f t="shared" si="36"/>
        <v>181145.05999999988</v>
      </c>
      <c r="AB21" s="3" t="str">
        <f>IF(AB12="","",SUM(AB10:AB12))</f>
        <v/>
      </c>
      <c r="AC21" s="67" t="str">
        <f t="shared" si="3"/>
        <v/>
      </c>
      <c r="AE21" s="152">
        <f t="shared" si="4"/>
        <v>2.1295761374124362</v>
      </c>
      <c r="AF21" s="204">
        <f t="shared" si="5"/>
        <v>1.8682540841014164</v>
      </c>
      <c r="AG21" s="204">
        <f t="shared" si="6"/>
        <v>1.9590101948490086</v>
      </c>
      <c r="AH21" s="204">
        <f t="shared" si="7"/>
        <v>2.0558423115930697</v>
      </c>
      <c r="AI21" s="204">
        <f t="shared" si="8"/>
        <v>2.3753680068227561</v>
      </c>
      <c r="AJ21" s="204">
        <f t="shared" si="9"/>
        <v>2.4478705270877024</v>
      </c>
      <c r="AK21" s="204">
        <f t="shared" si="10"/>
        <v>2.3329334572591511</v>
      </c>
      <c r="AL21" s="204">
        <f t="shared" si="11"/>
        <v>2.4094437549787471</v>
      </c>
      <c r="AM21" s="204">
        <f t="shared" si="1"/>
        <v>2.4087054157853673</v>
      </c>
      <c r="AN21" s="204">
        <f t="shared" si="1"/>
        <v>2.5100754957634068</v>
      </c>
      <c r="AO21" s="204">
        <f t="shared" si="1"/>
        <v>2.5500250715898747</v>
      </c>
      <c r="AP21" s="204"/>
      <c r="AQ21" s="67"/>
      <c r="AT21" s="135"/>
    </row>
    <row r="22" spans="1:46" ht="20.100000000000001" customHeight="1" x14ac:dyDescent="0.25">
      <c r="A22" s="148" t="s">
        <v>91</v>
      </c>
      <c r="B22" s="144">
        <f>SUM(B13:B15)</f>
        <v>713015.43999999971</v>
      </c>
      <c r="C22" s="201">
        <f>SUM(C13:C15)</f>
        <v>812791.66</v>
      </c>
      <c r="D22" s="201">
        <f>SUM(D13:D15)</f>
        <v>836417.68000000017</v>
      </c>
      <c r="E22" s="201">
        <f t="shared" ref="E22:H22" si="37">SUM(E13:E15)</f>
        <v>754867.37999999942</v>
      </c>
      <c r="F22" s="201">
        <f t="shared" si="37"/>
        <v>738758.1099999994</v>
      </c>
      <c r="G22" s="201">
        <f t="shared" ref="G22" si="38">SUM(G13:G15)</f>
        <v>704562.56</v>
      </c>
      <c r="H22" s="201">
        <f t="shared" si="37"/>
        <v>722837.31000000017</v>
      </c>
      <c r="I22" s="201">
        <f t="shared" ref="I22" si="39">SUM(I13:I15)</f>
        <v>737201</v>
      </c>
      <c r="J22" s="201">
        <f t="shared" ref="J22" si="40">SUM(J13:J15)</f>
        <v>693204.98</v>
      </c>
      <c r="K22" s="201">
        <f t="shared" ref="K22:L22" si="41">SUM(K13:K15)</f>
        <v>737933.16</v>
      </c>
      <c r="L22" s="201">
        <f t="shared" si="41"/>
        <v>837162.77000000118</v>
      </c>
      <c r="M22" s="3" t="str">
        <f>IF(M15="","",SUM(M13:M15))</f>
        <v/>
      </c>
      <c r="N22" s="67" t="str">
        <f t="shared" si="2"/>
        <v/>
      </c>
      <c r="P22" s="134" t="s">
        <v>91</v>
      </c>
      <c r="Q22" s="144">
        <f t="shared" ref="Q22:U22" si="42">SUM(Q13:Q15)</f>
        <v>158206.60300000003</v>
      </c>
      <c r="R22" s="201">
        <f t="shared" si="42"/>
        <v>169988.98999999996</v>
      </c>
      <c r="S22" s="201">
        <f t="shared" si="42"/>
        <v>174028.42199999993</v>
      </c>
      <c r="T22" s="201">
        <f t="shared" si="42"/>
        <v>185845.58100000009</v>
      </c>
      <c r="U22" s="201">
        <f t="shared" si="42"/>
        <v>187208.74600000004</v>
      </c>
      <c r="V22" s="201">
        <f t="shared" ref="V22:W22" si="43">SUM(V13:V15)</f>
        <v>184869.60900000014</v>
      </c>
      <c r="W22" s="201">
        <f t="shared" si="43"/>
        <v>182230.02000000002</v>
      </c>
      <c r="X22" s="201">
        <f t="shared" ref="X22" si="44">SUM(X13:X15)</f>
        <v>187633.69599999988</v>
      </c>
      <c r="Y22" s="201">
        <f t="shared" ref="Y22:AA22" si="45">SUM(Y13:Y15)</f>
        <v>192412.99599999998</v>
      </c>
      <c r="Z22" s="201">
        <f t="shared" si="45"/>
        <v>210505.53399999993</v>
      </c>
      <c r="AA22" s="201">
        <f t="shared" si="45"/>
        <v>226736.29300000001</v>
      </c>
      <c r="AB22" s="3" t="str">
        <f>IF(AB15="","",SUM(AB13:AB15))</f>
        <v/>
      </c>
      <c r="AC22" s="67" t="str">
        <f t="shared" si="3"/>
        <v/>
      </c>
      <c r="AE22" s="152">
        <f t="shared" si="4"/>
        <v>2.2188383886890319</v>
      </c>
      <c r="AF22" s="204">
        <f t="shared" si="5"/>
        <v>2.0914214351067524</v>
      </c>
      <c r="AG22" s="204">
        <f t="shared" si="6"/>
        <v>2.0806401653298372</v>
      </c>
      <c r="AH22" s="204">
        <f t="shared" si="7"/>
        <v>2.461963331890169</v>
      </c>
      <c r="AI22" s="204">
        <f t="shared" si="8"/>
        <v>2.5341007220888607</v>
      </c>
      <c r="AJ22" s="204">
        <f t="shared" si="9"/>
        <v>2.6238920359321978</v>
      </c>
      <c r="AK22" s="204">
        <f t="shared" si="10"/>
        <v>2.5210378252334538</v>
      </c>
      <c r="AL22" s="204">
        <f t="shared" si="11"/>
        <v>2.5452176000846425</v>
      </c>
      <c r="AM22" s="204">
        <f t="shared" si="1"/>
        <v>2.7757012940097461</v>
      </c>
      <c r="AN22" s="204">
        <f t="shared" si="1"/>
        <v>2.852636870255294</v>
      </c>
      <c r="AO22" s="204">
        <f t="shared" si="1"/>
        <v>2.7083895883234232</v>
      </c>
      <c r="AP22" s="204"/>
      <c r="AQ22" s="67"/>
      <c r="AT22" s="135"/>
    </row>
    <row r="23" spans="1:46" ht="20.100000000000001" customHeight="1" thickBot="1" x14ac:dyDescent="0.3">
      <c r="A23" s="149" t="s">
        <v>92</v>
      </c>
      <c r="B23" s="255">
        <f>SUM(B16:B18)</f>
        <v>728473.89999999979</v>
      </c>
      <c r="C23" s="202">
        <f>SUM(C16:C18)</f>
        <v>868143.66999999981</v>
      </c>
      <c r="D23" s="202">
        <f>SUM(D16:D18)</f>
        <v>962791.87000000151</v>
      </c>
      <c r="E23" s="202">
        <f t="shared" ref="E23:H23" si="46">SUM(E16:E18)</f>
        <v>786527.00999999943</v>
      </c>
      <c r="F23" s="202">
        <f t="shared" si="46"/>
        <v>786761.36999999953</v>
      </c>
      <c r="G23" s="202">
        <f t="shared" ref="G23" si="47">SUM(G16:G18)</f>
        <v>751398.26999999967</v>
      </c>
      <c r="H23" s="202">
        <f t="shared" si="46"/>
        <v>756727.27000000025</v>
      </c>
      <c r="I23" s="202">
        <f t="shared" ref="I23" si="48">SUM(I16:I18)</f>
        <v>858528.7000000003</v>
      </c>
      <c r="J23" s="202">
        <f t="shared" ref="J23" si="49">SUM(J16:J18)</f>
        <v>762076.04</v>
      </c>
      <c r="K23" s="202">
        <f t="shared" ref="K23:L23" si="50">SUM(K16:K18)</f>
        <v>809163.8199999996</v>
      </c>
      <c r="L23" s="202">
        <f t="shared" si="50"/>
        <v>864702.78000000061</v>
      </c>
      <c r="M23" s="150" t="str">
        <f>IF(M18="","",SUM(M16:M18))</f>
        <v/>
      </c>
      <c r="N23" s="70" t="str">
        <f t="shared" si="2"/>
        <v/>
      </c>
      <c r="P23" s="136" t="s">
        <v>92</v>
      </c>
      <c r="Q23" s="255">
        <f t="shared" ref="Q23:U23" si="51">SUM(Q16:Q18)</f>
        <v>189279.87400000004</v>
      </c>
      <c r="R23" s="202">
        <f t="shared" si="51"/>
        <v>206246.13400000002</v>
      </c>
      <c r="S23" s="202">
        <f t="shared" si="51"/>
        <v>227564.73100000003</v>
      </c>
      <c r="T23" s="202">
        <f t="shared" si="51"/>
        <v>223989.65199999989</v>
      </c>
      <c r="U23" s="202">
        <f t="shared" si="51"/>
        <v>227828.40799999997</v>
      </c>
      <c r="V23" s="202">
        <f t="shared" ref="V23:W23" si="52">SUM(V16:V18)</f>
        <v>223073.37500000009</v>
      </c>
      <c r="W23" s="202">
        <f t="shared" si="52"/>
        <v>229063.12599999984</v>
      </c>
      <c r="X23" s="202">
        <f t="shared" ref="X23" si="53">SUM(X16:X18)</f>
        <v>242707.26199999999</v>
      </c>
      <c r="Y23" s="202">
        <f t="shared" ref="Y23:AA23" si="54">SUM(Y16:Y18)</f>
        <v>240093.19299999997</v>
      </c>
      <c r="Z23" s="202">
        <f t="shared" si="54"/>
        <v>243753.495</v>
      </c>
      <c r="AA23" s="202">
        <f t="shared" si="54"/>
        <v>255326.67600000001</v>
      </c>
      <c r="AB23" s="150" t="str">
        <f>IF(AB18="","",SUM(AB16:AB18))</f>
        <v/>
      </c>
      <c r="AC23" s="70" t="str">
        <f t="shared" si="3"/>
        <v/>
      </c>
      <c r="AE23" s="153">
        <f>(Q23/B23)*10</f>
        <v>2.5983068713923734</v>
      </c>
      <c r="AF23" s="205">
        <f>(R23/C23)*10</f>
        <v>2.3757143100519302</v>
      </c>
      <c r="AG23" s="205">
        <f t="shared" ref="AG23:AL23" si="55">IF(S18="","",(S23/D23)*10)</f>
        <v>2.363592154138149</v>
      </c>
      <c r="AH23" s="205">
        <f t="shared" si="55"/>
        <v>2.8478316593348785</v>
      </c>
      <c r="AI23" s="205">
        <f t="shared" si="55"/>
        <v>2.895775220890676</v>
      </c>
      <c r="AJ23" s="205">
        <f t="shared" si="55"/>
        <v>2.9687767979556323</v>
      </c>
      <c r="AK23" s="205">
        <f t="shared" si="55"/>
        <v>3.0270235404625998</v>
      </c>
      <c r="AL23" s="205">
        <f t="shared" si="55"/>
        <v>2.8270139600458304</v>
      </c>
      <c r="AM23" s="205">
        <f t="shared" ref="AM23:AP23" si="56">IF(Y18="","",(Y23/J23)*10)</f>
        <v>3.1505149144959335</v>
      </c>
      <c r="AN23" s="205">
        <f t="shared" si="56"/>
        <v>3.012412183728137</v>
      </c>
      <c r="AO23" s="205">
        <f t="shared" si="56"/>
        <v>2.9527680713597313</v>
      </c>
      <c r="AP23" s="205" t="str">
        <f t="shared" si="56"/>
        <v/>
      </c>
      <c r="AQ23" s="70" t="str">
        <f t="shared" si="18"/>
        <v/>
      </c>
      <c r="AT23" s="135"/>
    </row>
    <row r="24" spans="1:46" x14ac:dyDescent="0.25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AT24" s="135"/>
    </row>
    <row r="25" spans="1:46" ht="15.75" thickBot="1" x14ac:dyDescent="0.3">
      <c r="N25" s="130" t="s">
        <v>1</v>
      </c>
      <c r="AC25" s="174">
        <v>1000</v>
      </c>
      <c r="AQ25" s="174" t="s">
        <v>51</v>
      </c>
      <c r="AT25" s="135"/>
    </row>
    <row r="26" spans="1:46" ht="20.100000000000001" customHeight="1" x14ac:dyDescent="0.25">
      <c r="A26" s="390" t="s">
        <v>2</v>
      </c>
      <c r="B26" s="392" t="s">
        <v>76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  <c r="N26" s="388" t="s">
        <v>119</v>
      </c>
      <c r="P26" s="393" t="s">
        <v>3</v>
      </c>
      <c r="Q26" s="385" t="s">
        <v>76</v>
      </c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7"/>
      <c r="AC26" s="388" t="s">
        <v>119</v>
      </c>
      <c r="AE26" s="385" t="s">
        <v>76</v>
      </c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7"/>
      <c r="AQ26" s="388" t="str">
        <f>AC26</f>
        <v>D       2021/2020</v>
      </c>
      <c r="AT26" s="135"/>
    </row>
    <row r="27" spans="1:46" ht="20.100000000000001" customHeight="1" thickBot="1" x14ac:dyDescent="0.3">
      <c r="A27" s="391"/>
      <c r="B27" s="120">
        <v>2010</v>
      </c>
      <c r="C27" s="181">
        <v>2011</v>
      </c>
      <c r="D27" s="181">
        <v>2012</v>
      </c>
      <c r="E27" s="181">
        <v>2013</v>
      </c>
      <c r="F27" s="181">
        <v>2014</v>
      </c>
      <c r="G27" s="181">
        <v>2015</v>
      </c>
      <c r="H27" s="181">
        <v>2016</v>
      </c>
      <c r="I27" s="179">
        <v>2017</v>
      </c>
      <c r="J27" s="231">
        <v>2018</v>
      </c>
      <c r="K27" s="181">
        <v>2019</v>
      </c>
      <c r="L27" s="323">
        <v>2020</v>
      </c>
      <c r="M27" s="179">
        <v>2021</v>
      </c>
      <c r="N27" s="389"/>
      <c r="P27" s="394"/>
      <c r="Q27" s="31">
        <v>2010</v>
      </c>
      <c r="R27" s="181">
        <v>2011</v>
      </c>
      <c r="S27" s="181">
        <v>2012</v>
      </c>
      <c r="T27" s="181">
        <v>2013</v>
      </c>
      <c r="U27" s="181">
        <v>2014</v>
      </c>
      <c r="V27" s="181">
        <v>2015</v>
      </c>
      <c r="W27" s="181">
        <v>2016</v>
      </c>
      <c r="X27" s="181">
        <v>2017</v>
      </c>
      <c r="Y27" s="181">
        <v>2018</v>
      </c>
      <c r="Z27" s="181">
        <v>2019</v>
      </c>
      <c r="AA27" s="181">
        <v>2020</v>
      </c>
      <c r="AB27" s="179">
        <v>2021</v>
      </c>
      <c r="AC27" s="389"/>
      <c r="AE27" s="31">
        <v>2010</v>
      </c>
      <c r="AF27" s="181">
        <v>2011</v>
      </c>
      <c r="AG27" s="181">
        <v>2012</v>
      </c>
      <c r="AH27" s="181">
        <v>2013</v>
      </c>
      <c r="AI27" s="181">
        <v>2014</v>
      </c>
      <c r="AJ27" s="181">
        <v>2015</v>
      </c>
      <c r="AK27" s="181">
        <v>2016</v>
      </c>
      <c r="AL27" s="181">
        <v>2017</v>
      </c>
      <c r="AM27" s="231">
        <v>2018</v>
      </c>
      <c r="AN27" s="181">
        <v>2019</v>
      </c>
      <c r="AO27" s="181">
        <v>2020</v>
      </c>
      <c r="AP27" s="179">
        <v>2021</v>
      </c>
      <c r="AQ27" s="389"/>
      <c r="AT27" s="135"/>
    </row>
    <row r="28" spans="1:46" ht="3" customHeight="1" thickBot="1" x14ac:dyDescent="0.3">
      <c r="A28" s="132" t="s">
        <v>93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75"/>
      <c r="O28" s="8"/>
      <c r="P28" s="132"/>
      <c r="Q28" s="154">
        <v>2010</v>
      </c>
      <c r="R28" s="154">
        <v>2011</v>
      </c>
      <c r="S28" s="154">
        <v>2012</v>
      </c>
      <c r="T28" s="154"/>
      <c r="U28" s="154"/>
      <c r="V28" s="154"/>
      <c r="W28" s="154"/>
      <c r="X28" s="154"/>
      <c r="Y28" s="131"/>
      <c r="Z28" s="131"/>
      <c r="AA28" s="131"/>
      <c r="AB28" s="154"/>
      <c r="AC28" s="173"/>
      <c r="AD28" s="8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75"/>
      <c r="AT28" s="135"/>
    </row>
    <row r="29" spans="1:46" ht="20.100000000000001" customHeight="1" x14ac:dyDescent="0.25">
      <c r="A29" s="147" t="s">
        <v>77</v>
      </c>
      <c r="B29" s="142">
        <v>85580.320000000022</v>
      </c>
      <c r="C29" s="200">
        <v>80916.799999999988</v>
      </c>
      <c r="D29" s="200">
        <v>125346.10000000003</v>
      </c>
      <c r="E29" s="200">
        <v>120157.7999999999</v>
      </c>
      <c r="F29" s="200">
        <v>101957.16000000005</v>
      </c>
      <c r="G29" s="200">
        <v>91780.269999999946</v>
      </c>
      <c r="H29" s="200">
        <v>94208.579999999958</v>
      </c>
      <c r="I29" s="200">
        <v>96265.579999999973</v>
      </c>
      <c r="J29" s="200">
        <v>124755.04</v>
      </c>
      <c r="K29" s="200">
        <v>116531.85999999993</v>
      </c>
      <c r="L29" s="200">
        <v>100948.91999999997</v>
      </c>
      <c r="M29" s="139">
        <v>105751.36000000002</v>
      </c>
      <c r="N29" s="76">
        <f>IF(M29="","",(M29-L29)/L29)</f>
        <v>4.7572970567689554E-2</v>
      </c>
      <c r="P29" s="134" t="s">
        <v>77</v>
      </c>
      <c r="Q29" s="46">
        <v>23270.865999999998</v>
      </c>
      <c r="R29" s="200">
        <v>22495.121000000003</v>
      </c>
      <c r="S29" s="200">
        <v>24799.759999999984</v>
      </c>
      <c r="T29" s="200">
        <v>25615.480000000018</v>
      </c>
      <c r="U29" s="200">
        <v>29400.613000000012</v>
      </c>
      <c r="V29" s="200">
        <v>25803.076000000012</v>
      </c>
      <c r="W29" s="200">
        <v>26846.136999999999</v>
      </c>
      <c r="X29" s="200">
        <v>26379.177</v>
      </c>
      <c r="Y29" s="200">
        <v>31298.861000000001</v>
      </c>
      <c r="Z29" s="200">
        <v>31619.378999999994</v>
      </c>
      <c r="AA29" s="200">
        <v>28028.435999999991</v>
      </c>
      <c r="AB29" s="139">
        <v>30233.132000000045</v>
      </c>
      <c r="AC29" s="76">
        <f>IF(AB29="","",(AB29-AA29)/AA29)</f>
        <v>7.8659258761354198E-2</v>
      </c>
      <c r="AE29" s="256">
        <f t="shared" ref="AE29:AE38" si="57">(Q29/B29)*10</f>
        <v>2.7191842704023532</v>
      </c>
      <c r="AF29" s="203">
        <f t="shared" ref="AF29:AF38" si="58">(R29/C29)*10</f>
        <v>2.7800309700828514</v>
      </c>
      <c r="AG29" s="203">
        <f t="shared" ref="AG29:AG38" si="59">(S29/D29)*10</f>
        <v>1.9785027216642543</v>
      </c>
      <c r="AH29" s="203">
        <f t="shared" ref="AH29:AH38" si="60">(T29/E29)*10</f>
        <v>2.1318199900464254</v>
      </c>
      <c r="AI29" s="203">
        <f t="shared" ref="AI29:AI38" si="61">(U29/F29)*10</f>
        <v>2.8836241613634588</v>
      </c>
      <c r="AJ29" s="203">
        <f t="shared" ref="AJ29:AJ38" si="62">(V29/G29)*10</f>
        <v>2.8113968285340656</v>
      </c>
      <c r="AK29" s="203">
        <f t="shared" ref="AK29:AK38" si="63">(W29/H29)*10</f>
        <v>2.849648832409958</v>
      </c>
      <c r="AL29" s="203">
        <f t="shared" ref="AL29:AL38" si="64">(X29/I29)*10</f>
        <v>2.7402501496381166</v>
      </c>
      <c r="AM29" s="203">
        <f t="shared" ref="AM29:AM38" si="65">(Y29/J29)*10</f>
        <v>2.5088253749107055</v>
      </c>
      <c r="AN29" s="203">
        <f t="shared" ref="AN29:AN38" si="66">(Z29/K29)*10</f>
        <v>2.713367743379365</v>
      </c>
      <c r="AO29" s="203">
        <f t="shared" ref="AO29:AO38" si="67">(AA29/L29)*10</f>
        <v>2.7764968659397251</v>
      </c>
      <c r="AP29" s="203">
        <f t="shared" ref="AP29" si="68">(AB29/M29)*10</f>
        <v>2.8588882450306112</v>
      </c>
      <c r="AQ29" s="76">
        <f>IF(AP29="","",(AP29-AO29)/AO29)</f>
        <v>2.9674580260331096E-2</v>
      </c>
      <c r="AT29" s="135"/>
    </row>
    <row r="30" spans="1:46" ht="20.100000000000001" customHeight="1" x14ac:dyDescent="0.25">
      <c r="A30" s="148" t="s">
        <v>78</v>
      </c>
      <c r="B30" s="144">
        <v>88844.739999999976</v>
      </c>
      <c r="C30" s="201">
        <v>127722.29999999996</v>
      </c>
      <c r="D30" s="201">
        <v>128469.03999999996</v>
      </c>
      <c r="E30" s="201">
        <v>149512.51999999999</v>
      </c>
      <c r="F30" s="201">
        <v>109776.64999999998</v>
      </c>
      <c r="G30" s="201">
        <v>98756.11</v>
      </c>
      <c r="H30" s="201">
        <v>114532.42999999993</v>
      </c>
      <c r="I30" s="201">
        <v>102519.81000000003</v>
      </c>
      <c r="J30" s="201">
        <v>148191.60999999999</v>
      </c>
      <c r="K30" s="201">
        <v>114647.40999999992</v>
      </c>
      <c r="L30" s="201">
        <v>103098.93999999987</v>
      </c>
      <c r="M30" s="3">
        <v>108109.90000000014</v>
      </c>
      <c r="N30" s="67">
        <f t="shared" ref="N30:N45" si="69">IF(M30="","",(M30-L30)/L30)</f>
        <v>4.8603409501594044E-2</v>
      </c>
      <c r="P30" s="134" t="s">
        <v>78</v>
      </c>
      <c r="Q30" s="25">
        <v>24769.378999999986</v>
      </c>
      <c r="R30" s="201">
        <v>26090.180999999997</v>
      </c>
      <c r="S30" s="201">
        <v>26845.964000000011</v>
      </c>
      <c r="T30" s="201">
        <v>29407.368999999981</v>
      </c>
      <c r="U30" s="201">
        <v>29868.044999999998</v>
      </c>
      <c r="V30" s="201">
        <v>27835.92599999997</v>
      </c>
      <c r="W30" s="201">
        <v>29206.410000000018</v>
      </c>
      <c r="X30" s="201">
        <v>26234.001999999982</v>
      </c>
      <c r="Y30" s="201">
        <v>31644.39</v>
      </c>
      <c r="Z30" s="201">
        <v>32055.040000000023</v>
      </c>
      <c r="AA30" s="201">
        <v>26644.275000000001</v>
      </c>
      <c r="AB30" s="3">
        <v>29830.872999999989</v>
      </c>
      <c r="AC30" s="67">
        <f t="shared" ref="AC30:AC45" si="70">IF(AB30="","",(AB30-AA30)/AA30)</f>
        <v>0.11959784981951985</v>
      </c>
      <c r="AE30" s="257">
        <f t="shared" si="57"/>
        <v>2.7879398375187985</v>
      </c>
      <c r="AF30" s="204">
        <f t="shared" si="58"/>
        <v>2.0427271510143492</v>
      </c>
      <c r="AG30" s="204">
        <f t="shared" si="59"/>
        <v>2.0896835533292704</v>
      </c>
      <c r="AH30" s="204">
        <f t="shared" si="60"/>
        <v>1.9668833753855519</v>
      </c>
      <c r="AI30" s="204">
        <f t="shared" si="61"/>
        <v>2.7208012815111413</v>
      </c>
      <c r="AJ30" s="204">
        <f t="shared" si="62"/>
        <v>2.8186535496385967</v>
      </c>
      <c r="AK30" s="204">
        <f t="shared" si="63"/>
        <v>2.5500559099287456</v>
      </c>
      <c r="AL30" s="204">
        <f t="shared" si="64"/>
        <v>2.5589202711163801</v>
      </c>
      <c r="AM30" s="204">
        <f t="shared" si="65"/>
        <v>2.135369876877645</v>
      </c>
      <c r="AN30" s="204">
        <f t="shared" si="66"/>
        <v>2.795967218099392</v>
      </c>
      <c r="AO30" s="204">
        <f t="shared" si="67"/>
        <v>2.5843403433633783</v>
      </c>
      <c r="AP30" s="204">
        <f t="shared" ref="AP30" si="71">(AB30/M30)*10</f>
        <v>2.7593100169364648</v>
      </c>
      <c r="AQ30" s="67">
        <f>IF(AP30="","",(AP30-AO30)/AO30)</f>
        <v>6.770380457914961E-2</v>
      </c>
      <c r="AT30" s="135"/>
    </row>
    <row r="31" spans="1:46" ht="20.100000000000001" customHeight="1" x14ac:dyDescent="0.25">
      <c r="A31" s="148" t="s">
        <v>79</v>
      </c>
      <c r="B31" s="144">
        <v>163017.80000000002</v>
      </c>
      <c r="C31" s="201">
        <v>124161.32999999994</v>
      </c>
      <c r="D31" s="201">
        <v>181017.38999999993</v>
      </c>
      <c r="E31" s="201">
        <v>128321.88000000003</v>
      </c>
      <c r="F31" s="201">
        <v>109180.21999999993</v>
      </c>
      <c r="G31" s="201">
        <v>128703.72000000002</v>
      </c>
      <c r="H31" s="201">
        <v>167047.14999999997</v>
      </c>
      <c r="I31" s="201">
        <v>131035.77999999998</v>
      </c>
      <c r="J31" s="201">
        <v>136350.32999999999</v>
      </c>
      <c r="K31" s="201">
        <v>131403.34</v>
      </c>
      <c r="L31" s="201">
        <v>118408.59</v>
      </c>
      <c r="M31" s="3">
        <v>144414.49000000005</v>
      </c>
      <c r="N31" s="67">
        <f t="shared" si="69"/>
        <v>0.21962849148022159</v>
      </c>
      <c r="P31" s="134" t="s">
        <v>79</v>
      </c>
      <c r="Q31" s="25">
        <v>34176.324999999983</v>
      </c>
      <c r="R31" s="201">
        <v>30181.553999999996</v>
      </c>
      <c r="S31" s="201">
        <v>34669.633000000002</v>
      </c>
      <c r="T31" s="201">
        <v>29423.860999999994</v>
      </c>
      <c r="U31" s="201">
        <v>29544.088000000018</v>
      </c>
      <c r="V31" s="201">
        <v>34831.201999999983</v>
      </c>
      <c r="W31" s="201">
        <v>34959.243999999999</v>
      </c>
      <c r="X31" s="201">
        <v>36752.83499999997</v>
      </c>
      <c r="Y31" s="201">
        <v>36699.917000000001</v>
      </c>
      <c r="Z31" s="201">
        <v>35665.698999999964</v>
      </c>
      <c r="AA31" s="201">
        <v>30612.189000000009</v>
      </c>
      <c r="AB31" s="3">
        <v>40693.592000000011</v>
      </c>
      <c r="AC31" s="67">
        <f t="shared" si="70"/>
        <v>0.32932643268339939</v>
      </c>
      <c r="AE31" s="257">
        <f t="shared" si="57"/>
        <v>2.0964781146598703</v>
      </c>
      <c r="AF31" s="204">
        <f t="shared" si="58"/>
        <v>2.4308336581123937</v>
      </c>
      <c r="AG31" s="204">
        <f t="shared" si="59"/>
        <v>1.9152653234034593</v>
      </c>
      <c r="AH31" s="204">
        <f t="shared" si="60"/>
        <v>2.2929730300085991</v>
      </c>
      <c r="AI31" s="204">
        <f t="shared" si="61"/>
        <v>2.7059927155303445</v>
      </c>
      <c r="AJ31" s="204">
        <f t="shared" si="62"/>
        <v>2.7063088774745574</v>
      </c>
      <c r="AK31" s="204">
        <f t="shared" si="63"/>
        <v>2.0927770392969895</v>
      </c>
      <c r="AL31" s="204">
        <f t="shared" si="64"/>
        <v>2.8047938509619263</v>
      </c>
      <c r="AM31" s="204">
        <f t="shared" si="65"/>
        <v>2.691589892008329</v>
      </c>
      <c r="AN31" s="204">
        <f t="shared" si="66"/>
        <v>2.7142155595131729</v>
      </c>
      <c r="AO31" s="204">
        <f t="shared" si="67"/>
        <v>2.5853013704495602</v>
      </c>
      <c r="AP31" s="204">
        <f t="shared" ref="AP31" si="72">(AB31/M31)*10</f>
        <v>2.8178330304666792</v>
      </c>
      <c r="AQ31" s="67">
        <f>IF(AP31="","",(AP31-AO31)/AO31)</f>
        <v>8.9943734481014823E-2</v>
      </c>
      <c r="AT31" s="135"/>
    </row>
    <row r="32" spans="1:46" ht="20.100000000000001" customHeight="1" x14ac:dyDescent="0.25">
      <c r="A32" s="148" t="s">
        <v>80</v>
      </c>
      <c r="B32" s="144">
        <v>129054.22999999992</v>
      </c>
      <c r="C32" s="201">
        <v>143928.69999999998</v>
      </c>
      <c r="D32" s="201">
        <v>130551.29999999993</v>
      </c>
      <c r="E32" s="201">
        <v>168057.08999999997</v>
      </c>
      <c r="F32" s="201">
        <v>116200.55999999991</v>
      </c>
      <c r="G32" s="201">
        <v>126285.80000000003</v>
      </c>
      <c r="H32" s="201">
        <v>162799.5</v>
      </c>
      <c r="I32" s="201">
        <v>135156.71</v>
      </c>
      <c r="J32" s="201">
        <v>164204.01</v>
      </c>
      <c r="K32" s="201">
        <v>132405.87000000008</v>
      </c>
      <c r="L32" s="201">
        <v>101867.75000000006</v>
      </c>
      <c r="M32" s="3"/>
      <c r="N32" s="67" t="str">
        <f t="shared" si="69"/>
        <v/>
      </c>
      <c r="P32" s="134" t="s">
        <v>80</v>
      </c>
      <c r="Q32" s="25">
        <v>29571.834999999992</v>
      </c>
      <c r="R32" s="201">
        <v>27556.182000000004</v>
      </c>
      <c r="S32" s="201">
        <v>27462.67</v>
      </c>
      <c r="T32" s="201">
        <v>33693.252999999975</v>
      </c>
      <c r="U32" s="201">
        <v>31434.276000000013</v>
      </c>
      <c r="V32" s="201">
        <v>35272.59899999998</v>
      </c>
      <c r="W32" s="201">
        <v>32738.878999999994</v>
      </c>
      <c r="X32" s="201">
        <v>32002.925999999999</v>
      </c>
      <c r="Y32" s="201">
        <v>37177.171999999999</v>
      </c>
      <c r="Z32" s="201">
        <v>34138.758999999991</v>
      </c>
      <c r="AA32" s="201">
        <v>26565.284999999996</v>
      </c>
      <c r="AB32" s="3"/>
      <c r="AC32" s="67" t="str">
        <f t="shared" si="70"/>
        <v/>
      </c>
      <c r="AE32" s="257">
        <f t="shared" si="57"/>
        <v>2.2914270225780289</v>
      </c>
      <c r="AF32" s="204">
        <f t="shared" si="58"/>
        <v>1.9145717289185553</v>
      </c>
      <c r="AG32" s="204">
        <f t="shared" si="59"/>
        <v>2.1035922277296368</v>
      </c>
      <c r="AH32" s="204">
        <f t="shared" si="60"/>
        <v>2.004869476200021</v>
      </c>
      <c r="AI32" s="204">
        <f t="shared" si="61"/>
        <v>2.7051742263548508</v>
      </c>
      <c r="AJ32" s="204">
        <f t="shared" si="62"/>
        <v>2.7930772105810764</v>
      </c>
      <c r="AK32" s="204">
        <f t="shared" si="63"/>
        <v>2.0109938298336294</v>
      </c>
      <c r="AL32" s="204">
        <f t="shared" si="64"/>
        <v>2.3678384891138591</v>
      </c>
      <c r="AM32" s="204">
        <f t="shared" si="65"/>
        <v>2.2640842936783332</v>
      </c>
      <c r="AN32" s="204">
        <f t="shared" si="66"/>
        <v>2.578341806144997</v>
      </c>
      <c r="AO32" s="204">
        <f t="shared" si="67"/>
        <v>2.6078209246793005</v>
      </c>
      <c r="AP32" s="204"/>
      <c r="AQ32" s="67"/>
      <c r="AT32" s="135"/>
    </row>
    <row r="33" spans="1:46" ht="20.100000000000001" customHeight="1" x14ac:dyDescent="0.25">
      <c r="A33" s="148" t="s">
        <v>81</v>
      </c>
      <c r="B33" s="144">
        <v>118132.11000000003</v>
      </c>
      <c r="C33" s="201">
        <v>147173.66999999995</v>
      </c>
      <c r="D33" s="201">
        <v>167545.44000000024</v>
      </c>
      <c r="E33" s="201">
        <v>131905.74000000005</v>
      </c>
      <c r="F33" s="201">
        <v>115807.50000000003</v>
      </c>
      <c r="G33" s="201">
        <v>114798.86000000002</v>
      </c>
      <c r="H33" s="201">
        <v>138304.09999999992</v>
      </c>
      <c r="I33" s="201">
        <v>134536.19999999998</v>
      </c>
      <c r="J33" s="201">
        <v>144042.04</v>
      </c>
      <c r="K33" s="201">
        <v>143487.67999999993</v>
      </c>
      <c r="L33" s="201">
        <v>110068.53</v>
      </c>
      <c r="M33" s="3"/>
      <c r="N33" s="67" t="str">
        <f t="shared" si="69"/>
        <v/>
      </c>
      <c r="P33" s="134" t="s">
        <v>81</v>
      </c>
      <c r="Q33" s="25">
        <v>29004.790999999972</v>
      </c>
      <c r="R33" s="201">
        <v>32396.498</v>
      </c>
      <c r="S33" s="201">
        <v>31705.719999999998</v>
      </c>
      <c r="T33" s="201">
        <v>31122.389999999996</v>
      </c>
      <c r="U33" s="201">
        <v>31058.100000000006</v>
      </c>
      <c r="V33" s="201">
        <v>31539.86900000001</v>
      </c>
      <c r="W33" s="201">
        <v>33068.363999999994</v>
      </c>
      <c r="X33" s="201">
        <v>35573.933999999957</v>
      </c>
      <c r="Y33" s="201">
        <v>34606.108999999997</v>
      </c>
      <c r="Z33" s="201">
        <v>36493.042000000009</v>
      </c>
      <c r="AA33" s="201">
        <v>28320.263000000003</v>
      </c>
      <c r="AB33" s="3"/>
      <c r="AC33" s="67" t="str">
        <f t="shared" si="70"/>
        <v/>
      </c>
      <c r="AE33" s="257">
        <f t="shared" si="57"/>
        <v>2.4552842575993914</v>
      </c>
      <c r="AF33" s="204">
        <f t="shared" si="58"/>
        <v>2.2012427902355096</v>
      </c>
      <c r="AG33" s="204">
        <f t="shared" si="59"/>
        <v>1.8923654382954234</v>
      </c>
      <c r="AH33" s="204">
        <f t="shared" si="60"/>
        <v>2.3594416740317734</v>
      </c>
      <c r="AI33" s="204">
        <f t="shared" si="61"/>
        <v>2.6818729356906932</v>
      </c>
      <c r="AJ33" s="204">
        <f t="shared" si="62"/>
        <v>2.7474026310017368</v>
      </c>
      <c r="AK33" s="204">
        <f t="shared" si="63"/>
        <v>2.3909894211379137</v>
      </c>
      <c r="AL33" s="204">
        <f t="shared" si="64"/>
        <v>2.6441904855347453</v>
      </c>
      <c r="AM33" s="204">
        <f t="shared" si="65"/>
        <v>2.4025006171809284</v>
      </c>
      <c r="AN33" s="204">
        <f t="shared" si="66"/>
        <v>2.5432874794546838</v>
      </c>
      <c r="AO33" s="204">
        <f t="shared" si="67"/>
        <v>2.5729664055656967</v>
      </c>
      <c r="AP33" s="204"/>
      <c r="AQ33" s="67"/>
      <c r="AT33" s="135"/>
    </row>
    <row r="34" spans="1:46" ht="20.100000000000001" customHeight="1" x14ac:dyDescent="0.25">
      <c r="A34" s="148" t="s">
        <v>82</v>
      </c>
      <c r="B34" s="144">
        <v>135211.27999999997</v>
      </c>
      <c r="C34" s="201">
        <v>175317.34000000005</v>
      </c>
      <c r="D34" s="201">
        <v>118154.39000000004</v>
      </c>
      <c r="E34" s="201">
        <v>152399.24000000002</v>
      </c>
      <c r="F34" s="201">
        <v>114737.72999999998</v>
      </c>
      <c r="G34" s="201">
        <v>115427.66999999995</v>
      </c>
      <c r="H34" s="201">
        <v>126613.06000000001</v>
      </c>
      <c r="I34" s="201">
        <v>156897.32000000004</v>
      </c>
      <c r="J34" s="201">
        <v>146611.98000000001</v>
      </c>
      <c r="K34" s="201">
        <v>114891.16999999987</v>
      </c>
      <c r="L34" s="201">
        <v>129449.94999999994</v>
      </c>
      <c r="M34" s="3"/>
      <c r="N34" s="67" t="str">
        <f t="shared" si="69"/>
        <v/>
      </c>
      <c r="P34" s="134" t="s">
        <v>82</v>
      </c>
      <c r="Q34" s="25">
        <v>28421.635000000002</v>
      </c>
      <c r="R34" s="201">
        <v>31101.468000000008</v>
      </c>
      <c r="S34" s="201">
        <v>27821.58</v>
      </c>
      <c r="T34" s="201">
        <v>30041.770000000019</v>
      </c>
      <c r="U34" s="201">
        <v>29496.788000000015</v>
      </c>
      <c r="V34" s="201">
        <v>31068.588000000022</v>
      </c>
      <c r="W34" s="201">
        <v>31963.873999999989</v>
      </c>
      <c r="X34" s="201">
        <v>36419.877999999997</v>
      </c>
      <c r="Y34" s="201">
        <v>35474.750999999997</v>
      </c>
      <c r="Z34" s="201">
        <v>29960.277999999991</v>
      </c>
      <c r="AA34" s="201">
        <v>33880.457999999984</v>
      </c>
      <c r="AB34" s="3"/>
      <c r="AC34" s="67" t="str">
        <f t="shared" si="70"/>
        <v/>
      </c>
      <c r="AE34" s="257">
        <f t="shared" si="57"/>
        <v>2.1020165625234823</v>
      </c>
      <c r="AF34" s="204">
        <f t="shared" si="58"/>
        <v>1.7740098041642658</v>
      </c>
      <c r="AG34" s="204">
        <f t="shared" si="59"/>
        <v>2.354680177351006</v>
      </c>
      <c r="AH34" s="204">
        <f t="shared" si="60"/>
        <v>1.9712545810595916</v>
      </c>
      <c r="AI34" s="204">
        <f t="shared" si="61"/>
        <v>2.5708010782503732</v>
      </c>
      <c r="AJ34" s="204">
        <f t="shared" si="62"/>
        <v>2.691606613908089</v>
      </c>
      <c r="AK34" s="204">
        <f t="shared" si="63"/>
        <v>2.5245321454200687</v>
      </c>
      <c r="AL34" s="204">
        <f t="shared" si="64"/>
        <v>2.3212555829506831</v>
      </c>
      <c r="AM34" s="204">
        <f t="shared" si="65"/>
        <v>2.4196352167128494</v>
      </c>
      <c r="AN34" s="204">
        <f t="shared" si="66"/>
        <v>2.6077093653063175</v>
      </c>
      <c r="AO34" s="204">
        <f t="shared" si="67"/>
        <v>2.61726311983898</v>
      </c>
      <c r="AP34" s="204"/>
      <c r="AQ34" s="67"/>
      <c r="AT34" s="135"/>
    </row>
    <row r="35" spans="1:46" ht="20.100000000000001" customHeight="1" x14ac:dyDescent="0.25">
      <c r="A35" s="148" t="s">
        <v>83</v>
      </c>
      <c r="B35" s="144">
        <v>127394.07999999993</v>
      </c>
      <c r="C35" s="201">
        <v>153173.20000000004</v>
      </c>
      <c r="D35" s="201">
        <v>157184.51</v>
      </c>
      <c r="E35" s="201">
        <v>153334.56</v>
      </c>
      <c r="F35" s="201">
        <v>127866.06000000003</v>
      </c>
      <c r="G35" s="201">
        <v>125620.06999999993</v>
      </c>
      <c r="H35" s="201">
        <v>136980</v>
      </c>
      <c r="I35" s="201">
        <v>143925.01</v>
      </c>
      <c r="J35" s="201">
        <v>137723</v>
      </c>
      <c r="K35" s="201">
        <v>141500.09</v>
      </c>
      <c r="L35" s="201">
        <v>140535.58000000016</v>
      </c>
      <c r="M35" s="3"/>
      <c r="N35" s="67" t="str">
        <f t="shared" si="69"/>
        <v/>
      </c>
      <c r="P35" s="134" t="s">
        <v>83</v>
      </c>
      <c r="Q35" s="25">
        <v>32779.412000000004</v>
      </c>
      <c r="R35" s="201">
        <v>32399.374999999993</v>
      </c>
      <c r="S35" s="201">
        <v>32672.658999999996</v>
      </c>
      <c r="T35" s="201">
        <v>33859.816999999988</v>
      </c>
      <c r="U35" s="201">
        <v>36267.96699999999</v>
      </c>
      <c r="V35" s="201">
        <v>36630.704999999973</v>
      </c>
      <c r="W35" s="201">
        <v>36275.366999999962</v>
      </c>
      <c r="X35" s="201">
        <v>35138.28200000005</v>
      </c>
      <c r="Y35" s="201">
        <v>35499.514000000003</v>
      </c>
      <c r="Z35" s="201">
        <v>41925.194999999985</v>
      </c>
      <c r="AA35" s="201">
        <v>38578.138000000014</v>
      </c>
      <c r="AB35" s="3"/>
      <c r="AC35" s="67" t="str">
        <f t="shared" si="70"/>
        <v/>
      </c>
      <c r="AE35" s="257">
        <f t="shared" si="57"/>
        <v>2.5730718413288924</v>
      </c>
      <c r="AF35" s="204">
        <f t="shared" si="58"/>
        <v>2.1152117341675951</v>
      </c>
      <c r="AG35" s="204">
        <f t="shared" si="59"/>
        <v>2.0786182429808124</v>
      </c>
      <c r="AH35" s="204">
        <f t="shared" si="60"/>
        <v>2.2082312689324564</v>
      </c>
      <c r="AI35" s="204">
        <f t="shared" si="61"/>
        <v>2.8364029516511247</v>
      </c>
      <c r="AJ35" s="204">
        <f t="shared" si="62"/>
        <v>2.9159914494554884</v>
      </c>
      <c r="AK35" s="204">
        <f t="shared" si="63"/>
        <v>2.6482236092860245</v>
      </c>
      <c r="AL35" s="204">
        <f t="shared" si="64"/>
        <v>2.4414298807413699</v>
      </c>
      <c r="AM35" s="204">
        <f t="shared" si="65"/>
        <v>2.5776024338708856</v>
      </c>
      <c r="AN35" s="204">
        <f t="shared" si="66"/>
        <v>2.962909422884465</v>
      </c>
      <c r="AO35" s="204">
        <f t="shared" si="67"/>
        <v>2.7450797869123229</v>
      </c>
      <c r="AP35" s="204"/>
      <c r="AQ35" s="67"/>
      <c r="AT35" s="135"/>
    </row>
    <row r="36" spans="1:46" ht="20.100000000000001" customHeight="1" x14ac:dyDescent="0.25">
      <c r="A36" s="148" t="s">
        <v>84</v>
      </c>
      <c r="B36" s="144">
        <v>84144.9</v>
      </c>
      <c r="C36" s="201">
        <v>93566.699999999968</v>
      </c>
      <c r="D36" s="201">
        <v>109659.02</v>
      </c>
      <c r="E36" s="201">
        <v>85683.409999999989</v>
      </c>
      <c r="F36" s="201">
        <v>75119.589999999982</v>
      </c>
      <c r="G36" s="201">
        <v>77720.049999999974</v>
      </c>
      <c r="H36" s="201">
        <v>113987.73000000001</v>
      </c>
      <c r="I36" s="201">
        <v>109779.21999999999</v>
      </c>
      <c r="J36" s="201">
        <v>115223.08</v>
      </c>
      <c r="K36" s="201">
        <v>101102.37999999996</v>
      </c>
      <c r="L36" s="201">
        <v>88444.950000000041</v>
      </c>
      <c r="M36" s="3"/>
      <c r="N36" s="67" t="str">
        <f t="shared" si="69"/>
        <v/>
      </c>
      <c r="P36" s="134" t="s">
        <v>84</v>
      </c>
      <c r="Q36" s="25">
        <v>21851.23599999999</v>
      </c>
      <c r="R36" s="201">
        <v>23756.94100000001</v>
      </c>
      <c r="S36" s="201">
        <v>26722.863000000001</v>
      </c>
      <c r="T36" s="201">
        <v>25745.833000000013</v>
      </c>
      <c r="U36" s="201">
        <v>21196.857</v>
      </c>
      <c r="V36" s="201">
        <v>23742.381999999994</v>
      </c>
      <c r="W36" s="201">
        <v>27458.442999999999</v>
      </c>
      <c r="X36" s="201">
        <v>27213.074000000004</v>
      </c>
      <c r="Y36" s="201">
        <v>30488.754000000001</v>
      </c>
      <c r="Z36" s="201">
        <v>28270.806999999997</v>
      </c>
      <c r="AA36" s="201">
        <v>25564.880999999994</v>
      </c>
      <c r="AB36" s="3"/>
      <c r="AC36" s="67" t="str">
        <f t="shared" si="70"/>
        <v/>
      </c>
      <c r="AE36" s="257">
        <f t="shared" si="57"/>
        <v>2.596858038930463</v>
      </c>
      <c r="AF36" s="204">
        <f t="shared" si="58"/>
        <v>2.5390380338304137</v>
      </c>
      <c r="AG36" s="204">
        <f t="shared" si="59"/>
        <v>2.4369051446930676</v>
      </c>
      <c r="AH36" s="204">
        <f t="shared" si="60"/>
        <v>3.0047628823362675</v>
      </c>
      <c r="AI36" s="204">
        <f t="shared" si="61"/>
        <v>2.8217482283915563</v>
      </c>
      <c r="AJ36" s="204">
        <f t="shared" si="62"/>
        <v>3.0548593316653818</v>
      </c>
      <c r="AK36" s="204">
        <f t="shared" si="63"/>
        <v>2.4088946240090925</v>
      </c>
      <c r="AL36" s="204">
        <f t="shared" si="64"/>
        <v>2.4788911781300693</v>
      </c>
      <c r="AM36" s="204">
        <f t="shared" si="65"/>
        <v>2.6460630977752024</v>
      </c>
      <c r="AN36" s="204">
        <f t="shared" si="66"/>
        <v>2.7962553403787336</v>
      </c>
      <c r="AO36" s="204">
        <f t="shared" si="67"/>
        <v>2.8904850983577903</v>
      </c>
      <c r="AP36" s="204"/>
      <c r="AQ36" s="67"/>
      <c r="AT36" s="135"/>
    </row>
    <row r="37" spans="1:46" ht="20.100000000000001" customHeight="1" x14ac:dyDescent="0.25">
      <c r="A37" s="148" t="s">
        <v>85</v>
      </c>
      <c r="B37" s="144">
        <v>138558.80000000005</v>
      </c>
      <c r="C37" s="201">
        <v>155834.77000000008</v>
      </c>
      <c r="D37" s="201">
        <v>166910.12999999986</v>
      </c>
      <c r="E37" s="201">
        <v>141021.50999999992</v>
      </c>
      <c r="F37" s="201">
        <v>123949.06000000001</v>
      </c>
      <c r="G37" s="201">
        <v>108934.93999999996</v>
      </c>
      <c r="H37" s="201">
        <v>146959.93000000008</v>
      </c>
      <c r="I37" s="201">
        <v>147602.30999999997</v>
      </c>
      <c r="J37" s="201">
        <v>117229.17</v>
      </c>
      <c r="K37" s="201">
        <v>135705.83000000002</v>
      </c>
      <c r="L37" s="201">
        <v>125289.36000000004</v>
      </c>
      <c r="M37" s="3"/>
      <c r="N37" s="67" t="str">
        <f t="shared" si="69"/>
        <v/>
      </c>
      <c r="P37" s="134" t="s">
        <v>85</v>
      </c>
      <c r="Q37" s="25">
        <v>36869.314999999995</v>
      </c>
      <c r="R37" s="201">
        <v>38144.778000000013</v>
      </c>
      <c r="S37" s="201">
        <v>35747.971000000005</v>
      </c>
      <c r="T37" s="201">
        <v>35405.063999999991</v>
      </c>
      <c r="U37" s="201">
        <v>39468.506000000016</v>
      </c>
      <c r="V37" s="201">
        <v>36656.012999999941</v>
      </c>
      <c r="W37" s="201">
        <v>39730.441999999974</v>
      </c>
      <c r="X37" s="201">
        <v>38905.268000000018</v>
      </c>
      <c r="Y37" s="201">
        <v>37110.972999999998</v>
      </c>
      <c r="Z37" s="201">
        <v>44437.182000000001</v>
      </c>
      <c r="AA37" s="201">
        <v>35250.167999999961</v>
      </c>
      <c r="AB37" s="3"/>
      <c r="AC37" s="67" t="str">
        <f t="shared" si="70"/>
        <v/>
      </c>
      <c r="AE37" s="257">
        <f t="shared" si="57"/>
        <v>2.6609147163514684</v>
      </c>
      <c r="AF37" s="204">
        <f t="shared" si="58"/>
        <v>2.4477706740286518</v>
      </c>
      <c r="AG37" s="204">
        <f t="shared" si="59"/>
        <v>2.1417496349682335</v>
      </c>
      <c r="AH37" s="204">
        <f t="shared" si="60"/>
        <v>2.5106144445623939</v>
      </c>
      <c r="AI37" s="204">
        <f t="shared" si="61"/>
        <v>3.1842521435822113</v>
      </c>
      <c r="AJ37" s="204">
        <f t="shared" si="62"/>
        <v>3.3649454435831103</v>
      </c>
      <c r="AK37" s="204">
        <f t="shared" si="63"/>
        <v>2.7034880868546924</v>
      </c>
      <c r="AL37" s="204">
        <f t="shared" si="64"/>
        <v>2.6358170139749189</v>
      </c>
      <c r="AM37" s="204">
        <f t="shared" si="65"/>
        <v>3.1656773651131371</v>
      </c>
      <c r="AN37" s="204">
        <f t="shared" si="66"/>
        <v>3.274522693682357</v>
      </c>
      <c r="AO37" s="204">
        <f t="shared" si="67"/>
        <v>2.8135005239072135</v>
      </c>
      <c r="AP37" s="204"/>
      <c r="AQ37" s="67"/>
      <c r="AT37" s="135"/>
    </row>
    <row r="38" spans="1:46" ht="20.100000000000001" customHeight="1" x14ac:dyDescent="0.25">
      <c r="A38" s="148" t="s">
        <v>86</v>
      </c>
      <c r="B38" s="144">
        <v>122092.12999999996</v>
      </c>
      <c r="C38" s="201">
        <v>129989.20999999999</v>
      </c>
      <c r="D38" s="201">
        <v>213923.46999999977</v>
      </c>
      <c r="E38" s="201">
        <v>143278.98999999987</v>
      </c>
      <c r="F38" s="201">
        <v>142422.69000000009</v>
      </c>
      <c r="G38" s="201">
        <v>143940.27999999988</v>
      </c>
      <c r="H38" s="201">
        <v>138455.72000000012</v>
      </c>
      <c r="I38" s="201">
        <v>171460.04999999996</v>
      </c>
      <c r="J38" s="201">
        <v>167779.67</v>
      </c>
      <c r="K38" s="201">
        <v>161547.5199999999</v>
      </c>
      <c r="L38" s="201">
        <v>128856.72999999994</v>
      </c>
      <c r="M38" s="3"/>
      <c r="N38" s="67" t="str">
        <f t="shared" si="69"/>
        <v/>
      </c>
      <c r="P38" s="134" t="s">
        <v>86</v>
      </c>
      <c r="Q38" s="25">
        <v>39727.941999999974</v>
      </c>
      <c r="R38" s="201">
        <v>40734.826999999983</v>
      </c>
      <c r="S38" s="201">
        <v>48266.111999999994</v>
      </c>
      <c r="T38" s="201">
        <v>48573.176999999916</v>
      </c>
      <c r="U38" s="201">
        <v>47199.009999999987</v>
      </c>
      <c r="V38" s="201">
        <v>49361.275999999947</v>
      </c>
      <c r="W38" s="201">
        <v>45412.628000000033</v>
      </c>
      <c r="X38" s="201">
        <v>51801.627999999968</v>
      </c>
      <c r="Y38" s="201">
        <v>54582.834000000003</v>
      </c>
      <c r="Z38" s="201">
        <v>54939.10699999996</v>
      </c>
      <c r="AA38" s="201">
        <v>39746.22199999998</v>
      </c>
      <c r="AB38" s="3"/>
      <c r="AC38" s="67" t="str">
        <f t="shared" si="70"/>
        <v/>
      </c>
      <c r="AE38" s="257">
        <f t="shared" si="57"/>
        <v>3.2539314368583776</v>
      </c>
      <c r="AF38" s="204">
        <f t="shared" si="58"/>
        <v>3.1337083285605001</v>
      </c>
      <c r="AG38" s="204">
        <f t="shared" si="59"/>
        <v>2.2562326611474677</v>
      </c>
      <c r="AH38" s="204">
        <f t="shared" si="60"/>
        <v>3.3901116276712977</v>
      </c>
      <c r="AI38" s="204">
        <f t="shared" si="61"/>
        <v>3.3140091652530894</v>
      </c>
      <c r="AJ38" s="204">
        <f t="shared" si="62"/>
        <v>3.4292885910740196</v>
      </c>
      <c r="AK38" s="204">
        <f t="shared" si="63"/>
        <v>3.2799387414257781</v>
      </c>
      <c r="AL38" s="204">
        <f t="shared" si="64"/>
        <v>3.0212068642228891</v>
      </c>
      <c r="AM38" s="204">
        <f t="shared" si="65"/>
        <v>3.2532448061198354</v>
      </c>
      <c r="AN38" s="204">
        <f t="shared" si="66"/>
        <v>3.4008016340950324</v>
      </c>
      <c r="AO38" s="204">
        <f t="shared" si="67"/>
        <v>3.0845282198298838</v>
      </c>
      <c r="AP38" s="204"/>
      <c r="AQ38" s="67"/>
      <c r="AT38" s="135"/>
    </row>
    <row r="39" spans="1:46" ht="20.100000000000001" customHeight="1" x14ac:dyDescent="0.25">
      <c r="A39" s="148" t="s">
        <v>87</v>
      </c>
      <c r="B39" s="144">
        <v>155283.11000000002</v>
      </c>
      <c r="C39" s="201">
        <v>190846.28999999995</v>
      </c>
      <c r="D39" s="201">
        <v>164476.10999999999</v>
      </c>
      <c r="E39" s="201">
        <v>155784.03000000006</v>
      </c>
      <c r="F39" s="201">
        <v>141171.96999999974</v>
      </c>
      <c r="G39" s="201">
        <v>154005.31000000008</v>
      </c>
      <c r="H39" s="201">
        <v>193124.43999999997</v>
      </c>
      <c r="I39" s="201">
        <v>201827.3900000001</v>
      </c>
      <c r="J39" s="201">
        <v>161829.70000000001</v>
      </c>
      <c r="K39" s="201">
        <v>150815.30999999974</v>
      </c>
      <c r="L39" s="201">
        <v>139675.8599999999</v>
      </c>
      <c r="M39" s="3"/>
      <c r="N39" s="67" t="str">
        <f t="shared" si="69"/>
        <v/>
      </c>
      <c r="P39" s="134" t="s">
        <v>87</v>
      </c>
      <c r="Q39" s="25">
        <v>50334.872000000032</v>
      </c>
      <c r="R39" s="201">
        <v>48986.57900000002</v>
      </c>
      <c r="S39" s="201">
        <v>51362.042000000016</v>
      </c>
      <c r="T39" s="201">
        <v>51289.855999999963</v>
      </c>
      <c r="U39" s="201">
        <v>48284.936000000031</v>
      </c>
      <c r="V39" s="201">
        <v>53105.856999999989</v>
      </c>
      <c r="W39" s="201">
        <v>59549.020999999986</v>
      </c>
      <c r="X39" s="201">
        <v>59908.970000000067</v>
      </c>
      <c r="Y39" s="201">
        <v>53697.078000000001</v>
      </c>
      <c r="Z39" s="201">
        <v>48381.740000000013</v>
      </c>
      <c r="AA39" s="201">
        <v>43322.893000000018</v>
      </c>
      <c r="AB39" s="3"/>
      <c r="AC39" s="67" t="str">
        <f t="shared" si="70"/>
        <v/>
      </c>
      <c r="AE39" s="257">
        <f t="shared" ref="AE39:AF45" si="73">(Q39/B39)*10</f>
        <v>3.2414904621629503</v>
      </c>
      <c r="AF39" s="204">
        <f t="shared" si="73"/>
        <v>2.5668080317411479</v>
      </c>
      <c r="AG39" s="204">
        <f t="shared" ref="AG39:AL41" si="74">IF(S39="","",(S39/D39)*10)</f>
        <v>3.1227660965473962</v>
      </c>
      <c r="AH39" s="204">
        <f t="shared" si="74"/>
        <v>3.2923693141074821</v>
      </c>
      <c r="AI39" s="204">
        <f t="shared" si="74"/>
        <v>3.4202920027254784</v>
      </c>
      <c r="AJ39" s="204">
        <f t="shared" si="74"/>
        <v>3.4483133730908344</v>
      </c>
      <c r="AK39" s="204">
        <f t="shared" si="74"/>
        <v>3.0834533940913951</v>
      </c>
      <c r="AL39" s="204">
        <f t="shared" si="74"/>
        <v>2.9683270442133765</v>
      </c>
      <c r="AM39" s="204">
        <f t="shared" ref="AM39:AP41" si="75">IF(Y39="","",(Y39/J39)*10)</f>
        <v>3.3181225695901304</v>
      </c>
      <c r="AN39" s="204">
        <f t="shared" si="75"/>
        <v>3.2080125021789963</v>
      </c>
      <c r="AO39" s="204">
        <f t="shared" si="75"/>
        <v>3.1016736177604383</v>
      </c>
      <c r="AP39" s="204"/>
      <c r="AQ39" s="67" t="str">
        <f t="shared" ref="AQ39:AQ41" si="76">IF(AP39="","",(AP39-AO39)/AO39)</f>
        <v/>
      </c>
      <c r="AT39" s="135"/>
    </row>
    <row r="40" spans="1:46" ht="20.100000000000001" customHeight="1" thickBot="1" x14ac:dyDescent="0.3">
      <c r="A40" s="148" t="s">
        <v>88</v>
      </c>
      <c r="B40" s="144">
        <v>149645.83999999991</v>
      </c>
      <c r="C40" s="201">
        <v>159202.30000000008</v>
      </c>
      <c r="D40" s="201">
        <v>203434.65000000014</v>
      </c>
      <c r="E40" s="201">
        <v>108594.94999999985</v>
      </c>
      <c r="F40" s="201">
        <v>106301.55</v>
      </c>
      <c r="G40" s="201">
        <v>116548.94000000003</v>
      </c>
      <c r="H40" s="201">
        <v>113772.80000000005</v>
      </c>
      <c r="I40" s="201">
        <v>147624.20999999967</v>
      </c>
      <c r="J40" s="201">
        <v>117569.23</v>
      </c>
      <c r="K40" s="201">
        <v>123931.32000000007</v>
      </c>
      <c r="L40" s="201">
        <v>105361.50999999994</v>
      </c>
      <c r="M40" s="3"/>
      <c r="N40" s="67" t="str">
        <f t="shared" si="69"/>
        <v/>
      </c>
      <c r="P40" s="136" t="s">
        <v>88</v>
      </c>
      <c r="Q40" s="25">
        <v>35379.044000000002</v>
      </c>
      <c r="R40" s="201">
        <v>37144.067999999992</v>
      </c>
      <c r="S40" s="201">
        <v>37986.12000000001</v>
      </c>
      <c r="T40" s="201">
        <v>33420.183999999987</v>
      </c>
      <c r="U40" s="201">
        <v>33733.983000000022</v>
      </c>
      <c r="V40" s="201">
        <v>36039.897999999965</v>
      </c>
      <c r="W40" s="201">
        <v>34055.992000000013</v>
      </c>
      <c r="X40" s="201">
        <v>36034.477999999988</v>
      </c>
      <c r="Y40" s="201">
        <v>35921.741999999998</v>
      </c>
      <c r="Z40" s="201">
        <v>37043.72399999998</v>
      </c>
      <c r="AA40" s="201">
        <v>32259.719999999987</v>
      </c>
      <c r="AB40" s="3"/>
      <c r="AC40" s="67" t="str">
        <f t="shared" si="70"/>
        <v/>
      </c>
      <c r="AE40" s="257">
        <f t="shared" si="73"/>
        <v>2.3641849315690981</v>
      </c>
      <c r="AF40" s="204">
        <f t="shared" si="73"/>
        <v>2.3331363931299971</v>
      </c>
      <c r="AG40" s="204">
        <f t="shared" si="74"/>
        <v>1.8672394304510065</v>
      </c>
      <c r="AH40" s="204">
        <f t="shared" si="74"/>
        <v>3.0775081161693092</v>
      </c>
      <c r="AI40" s="204">
        <f t="shared" si="74"/>
        <v>3.1734234355002373</v>
      </c>
      <c r="AJ40" s="204">
        <f t="shared" si="74"/>
        <v>3.0922544640903604</v>
      </c>
      <c r="AK40" s="204">
        <f t="shared" si="74"/>
        <v>2.9933333802103839</v>
      </c>
      <c r="AL40" s="204">
        <f t="shared" si="74"/>
        <v>2.4409599211403106</v>
      </c>
      <c r="AM40" s="204">
        <f t="shared" si="75"/>
        <v>3.0553693343062638</v>
      </c>
      <c r="AN40" s="204">
        <f t="shared" si="75"/>
        <v>2.9890526462560034</v>
      </c>
      <c r="AO40" s="204">
        <f t="shared" si="75"/>
        <v>3.0618126106962595</v>
      </c>
      <c r="AP40" s="204" t="str">
        <f t="shared" si="75"/>
        <v/>
      </c>
      <c r="AQ40" s="67" t="str">
        <f t="shared" si="76"/>
        <v/>
      </c>
      <c r="AT40" s="135"/>
    </row>
    <row r="41" spans="1:46" ht="20.100000000000001" customHeight="1" thickBot="1" x14ac:dyDescent="0.3">
      <c r="A41" s="42" t="str">
        <f>A19</f>
        <v>jan-mar</v>
      </c>
      <c r="B41" s="218">
        <f>SUM(B29:B31)</f>
        <v>337442.86</v>
      </c>
      <c r="C41" s="219">
        <f t="shared" ref="C41:M41" si="77">SUM(C29:C31)</f>
        <v>332800.42999999988</v>
      </c>
      <c r="D41" s="219">
        <f t="shared" si="77"/>
        <v>434832.52999999991</v>
      </c>
      <c r="E41" s="219">
        <f t="shared" si="77"/>
        <v>397992.19999999995</v>
      </c>
      <c r="F41" s="219">
        <f t="shared" si="77"/>
        <v>320914.02999999997</v>
      </c>
      <c r="G41" s="219">
        <f t="shared" si="77"/>
        <v>319240.09999999998</v>
      </c>
      <c r="H41" s="219">
        <f t="shared" si="77"/>
        <v>375788.15999999986</v>
      </c>
      <c r="I41" s="219">
        <f t="shared" si="77"/>
        <v>329821.17</v>
      </c>
      <c r="J41" s="219">
        <f t="shared" si="77"/>
        <v>409296.98</v>
      </c>
      <c r="K41" s="219">
        <f t="shared" si="77"/>
        <v>362582.60999999987</v>
      </c>
      <c r="L41" s="219">
        <f t="shared" si="77"/>
        <v>322456.44999999984</v>
      </c>
      <c r="M41" s="220">
        <f t="shared" si="77"/>
        <v>358275.75000000023</v>
      </c>
      <c r="N41" s="76">
        <f t="shared" si="69"/>
        <v>0.11108259735539609</v>
      </c>
      <c r="P41" s="134"/>
      <c r="Q41" s="218">
        <f>SUM(Q29:Q31)</f>
        <v>82216.569999999963</v>
      </c>
      <c r="R41" s="219">
        <f t="shared" ref="R41:AB41" si="78">SUM(R29:R31)</f>
        <v>78766.856</v>
      </c>
      <c r="S41" s="219">
        <f t="shared" si="78"/>
        <v>86315.356999999989</v>
      </c>
      <c r="T41" s="219">
        <f t="shared" si="78"/>
        <v>84446.709999999992</v>
      </c>
      <c r="U41" s="219">
        <f t="shared" si="78"/>
        <v>88812.746000000028</v>
      </c>
      <c r="V41" s="219">
        <f t="shared" si="78"/>
        <v>88470.203999999969</v>
      </c>
      <c r="W41" s="219">
        <f t="shared" si="78"/>
        <v>91011.791000000027</v>
      </c>
      <c r="X41" s="219">
        <f t="shared" si="78"/>
        <v>89366.013999999952</v>
      </c>
      <c r="Y41" s="219">
        <f t="shared" si="78"/>
        <v>99643.168000000005</v>
      </c>
      <c r="Z41" s="219">
        <f t="shared" si="78"/>
        <v>99340.117999999988</v>
      </c>
      <c r="AA41" s="219">
        <f t="shared" si="78"/>
        <v>85284.900000000009</v>
      </c>
      <c r="AB41" s="220">
        <f t="shared" si="78"/>
        <v>100757.59700000004</v>
      </c>
      <c r="AC41" s="72">
        <f t="shared" si="70"/>
        <v>0.18142364005820524</v>
      </c>
      <c r="AE41" s="258">
        <f t="shared" si="73"/>
        <v>2.4364590200545351</v>
      </c>
      <c r="AF41" s="224">
        <f t="shared" si="73"/>
        <v>2.3667894900255999</v>
      </c>
      <c r="AG41" s="224">
        <f t="shared" si="74"/>
        <v>1.9850252923809542</v>
      </c>
      <c r="AH41" s="224">
        <f t="shared" si="74"/>
        <v>2.1218182165379122</v>
      </c>
      <c r="AI41" s="224">
        <f t="shared" si="74"/>
        <v>2.7674934000236773</v>
      </c>
      <c r="AJ41" s="224">
        <f t="shared" si="74"/>
        <v>2.7712747865947911</v>
      </c>
      <c r="AK41" s="224">
        <f t="shared" si="74"/>
        <v>2.4218908599994227</v>
      </c>
      <c r="AL41" s="224">
        <f t="shared" si="74"/>
        <v>2.7095293488892769</v>
      </c>
      <c r="AM41" s="224">
        <f t="shared" si="75"/>
        <v>2.4344955587016552</v>
      </c>
      <c r="AN41" s="224">
        <f t="shared" si="75"/>
        <v>2.7397926778672597</v>
      </c>
      <c r="AO41" s="224">
        <f t="shared" si="75"/>
        <v>2.6448501805437621</v>
      </c>
      <c r="AP41" s="224">
        <f t="shared" si="75"/>
        <v>2.8122918450383532</v>
      </c>
      <c r="AQ41" s="76">
        <f t="shared" si="76"/>
        <v>6.3308563080940294E-2</v>
      </c>
      <c r="AT41" s="135"/>
    </row>
    <row r="42" spans="1:46" ht="20.100000000000001" customHeight="1" x14ac:dyDescent="0.25">
      <c r="A42" s="148" t="s">
        <v>89</v>
      </c>
      <c r="B42" s="144">
        <f>SUM(B29:B31)</f>
        <v>337442.86</v>
      </c>
      <c r="C42" s="201">
        <f>SUM(C29:C31)</f>
        <v>332800.42999999988</v>
      </c>
      <c r="D42" s="201">
        <f>SUM(D29:D31)</f>
        <v>434832.52999999991</v>
      </c>
      <c r="E42" s="201">
        <f t="shared" ref="E42:F42" si="79">SUM(E29:E31)</f>
        <v>397992.19999999995</v>
      </c>
      <c r="F42" s="201">
        <f t="shared" si="79"/>
        <v>320914.02999999997</v>
      </c>
      <c r="G42" s="201">
        <f t="shared" ref="G42:H42" si="80">SUM(G29:G31)</f>
        <v>319240.09999999998</v>
      </c>
      <c r="H42" s="201">
        <f t="shared" si="80"/>
        <v>375788.15999999986</v>
      </c>
      <c r="I42" s="201">
        <f t="shared" ref="I42" si="81">SUM(I29:I31)</f>
        <v>329821.17</v>
      </c>
      <c r="J42" s="201">
        <f t="shared" ref="J42:L42" si="82">SUM(J29:J31)</f>
        <v>409296.98</v>
      </c>
      <c r="K42" s="201">
        <f t="shared" ref="K42" si="83">SUM(K29:K31)</f>
        <v>362582.60999999987</v>
      </c>
      <c r="L42" s="201">
        <f t="shared" si="82"/>
        <v>322456.44999999984</v>
      </c>
      <c r="M42" s="3">
        <f>IF(M31="","",SUM(M29:M31))</f>
        <v>358275.75000000023</v>
      </c>
      <c r="N42" s="76">
        <f t="shared" si="69"/>
        <v>0.11108259735539609</v>
      </c>
      <c r="P42" s="133" t="s">
        <v>89</v>
      </c>
      <c r="Q42" s="25">
        <f>SUM(Q29:Q31)</f>
        <v>82216.569999999963</v>
      </c>
      <c r="R42" s="201">
        <f>SUM(R29:R31)</f>
        <v>78766.856</v>
      </c>
      <c r="S42" s="201">
        <f>SUM(S29:S31)</f>
        <v>86315.356999999989</v>
      </c>
      <c r="T42" s="201">
        <f t="shared" ref="T42:U42" si="84">SUM(T29:T31)</f>
        <v>84446.709999999992</v>
      </c>
      <c r="U42" s="201">
        <f t="shared" si="84"/>
        <v>88812.746000000028</v>
      </c>
      <c r="V42" s="201">
        <f t="shared" ref="V42:W42" si="85">SUM(V29:V31)</f>
        <v>88470.203999999969</v>
      </c>
      <c r="W42" s="201">
        <f t="shared" si="85"/>
        <v>91011.791000000027</v>
      </c>
      <c r="X42" s="201">
        <f t="shared" ref="X42" si="86">SUM(X29:X31)</f>
        <v>89366.013999999952</v>
      </c>
      <c r="Y42" s="201">
        <f t="shared" ref="Y42:AB42" si="87">SUM(Y29:Y31)</f>
        <v>99643.168000000005</v>
      </c>
      <c r="Z42" s="201">
        <f t="shared" si="87"/>
        <v>99340.117999999988</v>
      </c>
      <c r="AA42" s="201">
        <f t="shared" si="87"/>
        <v>85284.900000000009</v>
      </c>
      <c r="AB42" s="201">
        <f t="shared" si="87"/>
        <v>100757.59700000004</v>
      </c>
      <c r="AC42" s="67">
        <f t="shared" si="70"/>
        <v>0.18142364005820524</v>
      </c>
      <c r="AE42" s="256">
        <f t="shared" si="73"/>
        <v>2.4364590200545351</v>
      </c>
      <c r="AF42" s="203">
        <f t="shared" si="73"/>
        <v>2.3667894900255999</v>
      </c>
      <c r="AG42" s="203">
        <f t="shared" ref="AG42:AL44" si="88">(S42/D42)*10</f>
        <v>1.9850252923809542</v>
      </c>
      <c r="AH42" s="203">
        <f t="shared" si="88"/>
        <v>2.1218182165379122</v>
      </c>
      <c r="AI42" s="203">
        <f t="shared" si="88"/>
        <v>2.7674934000236773</v>
      </c>
      <c r="AJ42" s="203">
        <f t="shared" si="88"/>
        <v>2.7712747865947911</v>
      </c>
      <c r="AK42" s="203">
        <f t="shared" si="88"/>
        <v>2.4218908599994227</v>
      </c>
      <c r="AL42" s="203">
        <f t="shared" si="88"/>
        <v>2.7095293488892769</v>
      </c>
      <c r="AM42" s="203">
        <f t="shared" ref="AM42:AP44" si="89">(Y42/J42)*10</f>
        <v>2.4344955587016552</v>
      </c>
      <c r="AN42" s="203">
        <f t="shared" si="89"/>
        <v>2.7397926778672597</v>
      </c>
      <c r="AO42" s="203">
        <f t="shared" si="89"/>
        <v>2.6448501805437621</v>
      </c>
      <c r="AP42" s="203">
        <f t="shared" si="89"/>
        <v>2.8122918450383532</v>
      </c>
      <c r="AQ42" s="76">
        <f>(AP42-AO42)/AO42</f>
        <v>6.3308563080940294E-2</v>
      </c>
      <c r="AT42" s="135"/>
    </row>
    <row r="43" spans="1:46" ht="20.100000000000001" customHeight="1" x14ac:dyDescent="0.25">
      <c r="A43" s="148" t="s">
        <v>90</v>
      </c>
      <c r="B43" s="144">
        <f>SUM(B32:B34)</f>
        <v>382397.61999999994</v>
      </c>
      <c r="C43" s="201">
        <f>SUM(C32:C34)</f>
        <v>466419.70999999996</v>
      </c>
      <c r="D43" s="201">
        <f>SUM(D32:D34)</f>
        <v>416251.13000000024</v>
      </c>
      <c r="E43" s="201">
        <f t="shared" ref="E43:F43" si="90">SUM(E32:E34)</f>
        <v>452362.07000000007</v>
      </c>
      <c r="F43" s="201">
        <f t="shared" si="90"/>
        <v>346745.78999999992</v>
      </c>
      <c r="G43" s="201">
        <f t="shared" ref="G43:H43" si="91">SUM(G32:G34)</f>
        <v>356512.32999999996</v>
      </c>
      <c r="H43" s="201">
        <f t="shared" si="91"/>
        <v>427716.65999999992</v>
      </c>
      <c r="I43" s="201">
        <f t="shared" ref="I43" si="92">SUM(I32:I34)</f>
        <v>426590.23</v>
      </c>
      <c r="J43" s="201">
        <f t="shared" ref="J43:L43" si="93">SUM(J32:J34)</f>
        <v>454858.03</v>
      </c>
      <c r="K43" s="201">
        <f t="shared" ref="K43" si="94">SUM(K32:K34)</f>
        <v>390784.71999999991</v>
      </c>
      <c r="L43" s="201">
        <f t="shared" si="93"/>
        <v>341386.23</v>
      </c>
      <c r="M43" s="3" t="str">
        <f>IF(M34="","",SUM(M32:M34))</f>
        <v/>
      </c>
      <c r="N43" s="67" t="str">
        <f t="shared" si="69"/>
        <v/>
      </c>
      <c r="P43" s="134" t="s">
        <v>90</v>
      </c>
      <c r="Q43" s="25">
        <f>SUM(Q32:Q34)</f>
        <v>86998.260999999969</v>
      </c>
      <c r="R43" s="201">
        <f>SUM(R32:R34)</f>
        <v>91054.148000000016</v>
      </c>
      <c r="S43" s="201">
        <f>SUM(S32:S34)</f>
        <v>86989.97</v>
      </c>
      <c r="T43" s="201">
        <f t="shared" ref="T43:U43" si="95">SUM(T32:T34)</f>
        <v>94857.412999999986</v>
      </c>
      <c r="U43" s="201">
        <f t="shared" si="95"/>
        <v>91989.164000000033</v>
      </c>
      <c r="V43" s="201">
        <f t="shared" ref="V43:W43" si="96">SUM(V32:V34)</f>
        <v>97881.056000000011</v>
      </c>
      <c r="W43" s="201">
        <f t="shared" si="96"/>
        <v>97771.116999999969</v>
      </c>
      <c r="X43" s="201">
        <f t="shared" ref="X43" si="97">SUM(X32:X34)</f>
        <v>103996.73799999995</v>
      </c>
      <c r="Y43" s="201">
        <f t="shared" ref="Y43:AA43" si="98">SUM(Y32:Y34)</f>
        <v>107258.03199999998</v>
      </c>
      <c r="Z43" s="201">
        <f t="shared" si="98"/>
        <v>100592.079</v>
      </c>
      <c r="AA43" s="201">
        <f t="shared" si="98"/>
        <v>88766.005999999979</v>
      </c>
      <c r="AB43" s="201"/>
      <c r="AC43" s="67" t="str">
        <f t="shared" si="70"/>
        <v/>
      </c>
      <c r="AE43" s="257">
        <f t="shared" si="73"/>
        <v>2.2750732862824821</v>
      </c>
      <c r="AF43" s="204">
        <f t="shared" si="73"/>
        <v>1.9521934010893327</v>
      </c>
      <c r="AG43" s="204">
        <f t="shared" si="88"/>
        <v>2.0898434558003469</v>
      </c>
      <c r="AH43" s="204">
        <f t="shared" si="88"/>
        <v>2.0969356029341712</v>
      </c>
      <c r="AI43" s="204">
        <f t="shared" si="88"/>
        <v>2.6529280715996597</v>
      </c>
      <c r="AJ43" s="204">
        <f t="shared" si="88"/>
        <v>2.7455167118623924</v>
      </c>
      <c r="AK43" s="204">
        <f t="shared" si="88"/>
        <v>2.2858851698692302</v>
      </c>
      <c r="AL43" s="204">
        <f t="shared" si="88"/>
        <v>2.4378602857360319</v>
      </c>
      <c r="AM43" s="204">
        <f t="shared" si="89"/>
        <v>2.3580551496474618</v>
      </c>
      <c r="AN43" s="204">
        <f t="shared" si="89"/>
        <v>2.5741047142273121</v>
      </c>
      <c r="AO43" s="204">
        <f t="shared" si="89"/>
        <v>2.6001636328448274</v>
      </c>
      <c r="AP43" s="204"/>
      <c r="AQ43" s="67"/>
      <c r="AT43" s="135"/>
    </row>
    <row r="44" spans="1:46" ht="20.100000000000001" customHeight="1" x14ac:dyDescent="0.25">
      <c r="A44" s="148" t="s">
        <v>91</v>
      </c>
      <c r="B44" s="144">
        <f>SUM(B35:B37)</f>
        <v>350097.77999999997</v>
      </c>
      <c r="C44" s="201">
        <f>SUM(C35:C37)</f>
        <v>402574.6700000001</v>
      </c>
      <c r="D44" s="201">
        <f>SUM(D35:D37)</f>
        <v>433753.65999999992</v>
      </c>
      <c r="E44" s="201">
        <f t="shared" ref="E44:F44" si="99">SUM(E35:E37)</f>
        <v>380039.47999999986</v>
      </c>
      <c r="F44" s="201">
        <f t="shared" si="99"/>
        <v>326934.71000000002</v>
      </c>
      <c r="G44" s="201">
        <f t="shared" ref="G44:H44" si="100">SUM(G35:G37)</f>
        <v>312275.05999999988</v>
      </c>
      <c r="H44" s="201">
        <f t="shared" si="100"/>
        <v>397927.66000000009</v>
      </c>
      <c r="I44" s="201">
        <f t="shared" ref="I44" si="101">SUM(I35:I37)</f>
        <v>401306.53999999992</v>
      </c>
      <c r="J44" s="201">
        <f t="shared" ref="J44:L44" si="102">SUM(J35:J37)</f>
        <v>370175.25</v>
      </c>
      <c r="K44" s="201">
        <f t="shared" ref="K44" si="103">SUM(K35:K37)</f>
        <v>378308.3</v>
      </c>
      <c r="L44" s="201">
        <f t="shared" si="102"/>
        <v>354269.89000000025</v>
      </c>
      <c r="M44" s="3" t="str">
        <f>IF(M37="","",SUM(M35:M37))</f>
        <v/>
      </c>
      <c r="N44" s="67" t="str">
        <f t="shared" si="69"/>
        <v/>
      </c>
      <c r="P44" s="134" t="s">
        <v>91</v>
      </c>
      <c r="Q44" s="25">
        <f>SUM(Q35:Q37)</f>
        <v>91499.962999999989</v>
      </c>
      <c r="R44" s="201">
        <f>SUM(R35:R37)</f>
        <v>94301.094000000012</v>
      </c>
      <c r="S44" s="201">
        <f>SUM(S35:S37)</f>
        <v>95143.493000000002</v>
      </c>
      <c r="T44" s="201">
        <f t="shared" ref="T44:U44" si="104">SUM(T35:T37)</f>
        <v>95010.713999999993</v>
      </c>
      <c r="U44" s="201">
        <f t="shared" si="104"/>
        <v>96933.330000000016</v>
      </c>
      <c r="V44" s="201">
        <f t="shared" ref="V44:W44" si="105">SUM(V35:V37)</f>
        <v>97029.099999999919</v>
      </c>
      <c r="W44" s="201">
        <f t="shared" si="105"/>
        <v>103464.25199999993</v>
      </c>
      <c r="X44" s="201">
        <f t="shared" ref="X44" si="106">SUM(X35:X37)</f>
        <v>101256.62400000007</v>
      </c>
      <c r="Y44" s="201">
        <f t="shared" ref="Y44:AA44" si="107">SUM(Y35:Y37)</f>
        <v>103099.24100000001</v>
      </c>
      <c r="Z44" s="201">
        <f t="shared" si="107"/>
        <v>114633.18399999998</v>
      </c>
      <c r="AA44" s="201">
        <f t="shared" si="107"/>
        <v>99393.186999999976</v>
      </c>
      <c r="AB44" s="201"/>
      <c r="AC44" s="67" t="str">
        <f t="shared" si="70"/>
        <v/>
      </c>
      <c r="AE44" s="257">
        <f t="shared" si="73"/>
        <v>2.613554504687233</v>
      </c>
      <c r="AF44" s="204">
        <f t="shared" si="73"/>
        <v>2.3424497621770386</v>
      </c>
      <c r="AG44" s="204">
        <f t="shared" si="88"/>
        <v>2.1934914163029777</v>
      </c>
      <c r="AH44" s="204">
        <f t="shared" si="88"/>
        <v>2.5000222082189993</v>
      </c>
      <c r="AI44" s="204">
        <f t="shared" si="88"/>
        <v>2.9649140037776966</v>
      </c>
      <c r="AJ44" s="204">
        <f t="shared" si="88"/>
        <v>3.1071677642140223</v>
      </c>
      <c r="AK44" s="204">
        <f t="shared" si="88"/>
        <v>2.6000769084511473</v>
      </c>
      <c r="AL44" s="204">
        <f t="shared" si="88"/>
        <v>2.5231740305054604</v>
      </c>
      <c r="AM44" s="204">
        <f t="shared" si="89"/>
        <v>2.7851467919586739</v>
      </c>
      <c r="AN44" s="204">
        <f t="shared" si="89"/>
        <v>3.03015249731502</v>
      </c>
      <c r="AO44" s="204">
        <f t="shared" si="89"/>
        <v>2.8055781709249947</v>
      </c>
      <c r="AP44" s="204"/>
      <c r="AQ44" s="67"/>
      <c r="AT44" s="135"/>
    </row>
    <row r="45" spans="1:46" ht="20.100000000000001" customHeight="1" thickBot="1" x14ac:dyDescent="0.3">
      <c r="A45" s="149" t="s">
        <v>92</v>
      </c>
      <c r="B45" s="255">
        <f>SUM(B38:B40)</f>
        <v>427021.0799999999</v>
      </c>
      <c r="C45" s="202">
        <f>SUM(C38:C40)</f>
        <v>480037.80000000005</v>
      </c>
      <c r="D45" s="202">
        <f>IF(D40="","",SUM(D38:D40))</f>
        <v>581834.22999999986</v>
      </c>
      <c r="E45" s="202">
        <f t="shared" ref="E45:F45" si="108">IF(E40="","",SUM(E38:E40))</f>
        <v>407657.96999999974</v>
      </c>
      <c r="F45" s="202">
        <f t="shared" si="108"/>
        <v>389896.20999999979</v>
      </c>
      <c r="G45" s="202">
        <f t="shared" ref="G45:M45" si="109">IF(G40="","",SUM(G38:G40))</f>
        <v>414494.53</v>
      </c>
      <c r="H45" s="202">
        <f t="shared" si="109"/>
        <v>445352.96000000014</v>
      </c>
      <c r="I45" s="202">
        <f t="shared" ref="I45" si="110">IF(I40="","",SUM(I38:I40))</f>
        <v>520911.64999999973</v>
      </c>
      <c r="J45" s="202">
        <f t="shared" ref="J45:L45" si="111">IF(J40="","",SUM(J38:J40))</f>
        <v>447178.6</v>
      </c>
      <c r="K45" s="202">
        <f t="shared" ref="K45" si="112">IF(K40="","",SUM(K38:K40))</f>
        <v>436294.14999999967</v>
      </c>
      <c r="L45" s="202">
        <f t="shared" si="111"/>
        <v>373894.0999999998</v>
      </c>
      <c r="M45" s="150" t="str">
        <f t="shared" si="109"/>
        <v/>
      </c>
      <c r="N45" s="70" t="str">
        <f t="shared" si="69"/>
        <v/>
      </c>
      <c r="P45" s="136" t="s">
        <v>92</v>
      </c>
      <c r="Q45" s="27">
        <f>SUM(Q38:Q40)</f>
        <v>125441.85800000001</v>
      </c>
      <c r="R45" s="202">
        <f>SUM(R38:R40)</f>
        <v>126865.47399999999</v>
      </c>
      <c r="S45" s="202">
        <f>IF(S40="","",SUM(S38:S40))</f>
        <v>137614.27400000003</v>
      </c>
      <c r="T45" s="202">
        <f t="shared" ref="T45:U45" si="113">IF(T40="","",SUM(T38:T40))</f>
        <v>133283.21699999986</v>
      </c>
      <c r="U45" s="202">
        <f t="shared" si="113"/>
        <v>129217.92900000005</v>
      </c>
      <c r="V45" s="202">
        <f t="shared" ref="V45:W45" si="114">IF(V40="","",SUM(V38:V40))</f>
        <v>138507.0309999999</v>
      </c>
      <c r="W45" s="202">
        <f t="shared" si="114"/>
        <v>139017.64100000003</v>
      </c>
      <c r="X45" s="202">
        <f t="shared" ref="X45" si="115">IF(X40="","",SUM(X38:X40))</f>
        <v>147745.076</v>
      </c>
      <c r="Y45" s="202">
        <f t="shared" ref="Y45:AB45" si="116">IF(Y40="","",SUM(Y38:Y40))</f>
        <v>144201.65400000001</v>
      </c>
      <c r="Z45" s="202">
        <f t="shared" si="116"/>
        <v>140364.57099999997</v>
      </c>
      <c r="AA45" s="202">
        <f t="shared" si="116"/>
        <v>115328.83499999998</v>
      </c>
      <c r="AB45" s="202" t="str">
        <f t="shared" si="116"/>
        <v/>
      </c>
      <c r="AC45" s="70" t="str">
        <f t="shared" si="70"/>
        <v/>
      </c>
      <c r="AE45" s="259">
        <f t="shared" si="73"/>
        <v>2.9376034082439215</v>
      </c>
      <c r="AF45" s="205">
        <f t="shared" si="73"/>
        <v>2.642822586054681</v>
      </c>
      <c r="AG45" s="205">
        <f t="shared" ref="AG45:AL45" si="117">IF(S40="","",(S45/D45)*10)</f>
        <v>2.3651800960558829</v>
      </c>
      <c r="AH45" s="205">
        <f t="shared" si="117"/>
        <v>3.2694863539648189</v>
      </c>
      <c r="AI45" s="205">
        <f t="shared" si="117"/>
        <v>3.3141622228130947</v>
      </c>
      <c r="AJ45" s="205">
        <f t="shared" si="117"/>
        <v>3.3415888745262787</v>
      </c>
      <c r="AK45" s="205">
        <f t="shared" si="117"/>
        <v>3.1215160442629593</v>
      </c>
      <c r="AL45" s="205">
        <f t="shared" si="117"/>
        <v>2.8362789736032989</v>
      </c>
      <c r="AM45" s="205">
        <f t="shared" ref="AM45:AP45" si="118">IF(Y40="","",(Y45/J45)*10)</f>
        <v>3.2246993483140747</v>
      </c>
      <c r="AN45" s="205">
        <f t="shared" si="118"/>
        <v>3.2172003910664415</v>
      </c>
      <c r="AO45" s="205">
        <f t="shared" si="118"/>
        <v>3.0845320907711575</v>
      </c>
      <c r="AP45" s="205" t="str">
        <f t="shared" si="118"/>
        <v/>
      </c>
      <c r="AQ45" s="70"/>
      <c r="AT45" s="135"/>
    </row>
    <row r="46" spans="1:46" x14ac:dyDescent="0.25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T46" s="135"/>
    </row>
    <row r="47" spans="1:46" ht="15.75" thickBot="1" x14ac:dyDescent="0.3">
      <c r="N47" s="130" t="s">
        <v>1</v>
      </c>
      <c r="AC47" s="174">
        <v>1000</v>
      </c>
      <c r="AQ47" s="174" t="s">
        <v>51</v>
      </c>
      <c r="AT47" s="135"/>
    </row>
    <row r="48" spans="1:46" ht="20.100000000000001" customHeight="1" x14ac:dyDescent="0.25">
      <c r="A48" s="390" t="s">
        <v>15</v>
      </c>
      <c r="B48" s="392" t="s">
        <v>76</v>
      </c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7"/>
      <c r="N48" s="388" t="s">
        <v>119</v>
      </c>
      <c r="P48" s="393" t="s">
        <v>3</v>
      </c>
      <c r="Q48" s="385" t="s">
        <v>76</v>
      </c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7"/>
      <c r="AC48" s="388" t="s">
        <v>119</v>
      </c>
      <c r="AE48" s="385" t="s">
        <v>76</v>
      </c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7"/>
      <c r="AQ48" s="388" t="str">
        <f>AC48</f>
        <v>D       2021/2020</v>
      </c>
      <c r="AT48" s="135"/>
    </row>
    <row r="49" spans="1:46" ht="20.100000000000001" customHeight="1" thickBot="1" x14ac:dyDescent="0.3">
      <c r="A49" s="391"/>
      <c r="B49" s="120">
        <v>2010</v>
      </c>
      <c r="C49" s="181">
        <v>2011</v>
      </c>
      <c r="D49" s="181">
        <v>2012</v>
      </c>
      <c r="E49" s="181">
        <v>2013</v>
      </c>
      <c r="F49" s="181">
        <v>2014</v>
      </c>
      <c r="G49" s="181">
        <v>2015</v>
      </c>
      <c r="H49" s="181">
        <v>2016</v>
      </c>
      <c r="I49" s="181">
        <v>2017</v>
      </c>
      <c r="J49" s="181">
        <v>2018</v>
      </c>
      <c r="K49" s="323">
        <v>2019</v>
      </c>
      <c r="L49" s="323">
        <v>2020</v>
      </c>
      <c r="M49" s="179">
        <v>2021</v>
      </c>
      <c r="N49" s="389"/>
      <c r="P49" s="394"/>
      <c r="Q49" s="31">
        <v>2010</v>
      </c>
      <c r="R49" s="181">
        <v>2011</v>
      </c>
      <c r="S49" s="181">
        <v>2012</v>
      </c>
      <c r="T49" s="181">
        <v>2013</v>
      </c>
      <c r="U49" s="181">
        <v>2014</v>
      </c>
      <c r="V49" s="181">
        <v>2015</v>
      </c>
      <c r="W49" s="181">
        <v>2016</v>
      </c>
      <c r="X49" s="181">
        <v>2017</v>
      </c>
      <c r="Y49" s="181">
        <v>2018</v>
      </c>
      <c r="Z49" s="181">
        <v>2019</v>
      </c>
      <c r="AA49" s="181">
        <v>2020</v>
      </c>
      <c r="AB49" s="179">
        <v>2021</v>
      </c>
      <c r="AC49" s="389"/>
      <c r="AE49" s="31">
        <v>2010</v>
      </c>
      <c r="AF49" s="181">
        <v>2011</v>
      </c>
      <c r="AG49" s="181">
        <v>2012</v>
      </c>
      <c r="AH49" s="181">
        <v>2013</v>
      </c>
      <c r="AI49" s="181">
        <v>2014</v>
      </c>
      <c r="AJ49" s="181">
        <v>2015</v>
      </c>
      <c r="AK49" s="181">
        <v>2017</v>
      </c>
      <c r="AL49" s="181">
        <v>2017</v>
      </c>
      <c r="AM49" s="181">
        <v>2018</v>
      </c>
      <c r="AN49" s="181">
        <v>2019</v>
      </c>
      <c r="AO49" s="181">
        <v>2020</v>
      </c>
      <c r="AP49" s="179">
        <v>2021</v>
      </c>
      <c r="AQ49" s="389"/>
      <c r="AT49" s="135"/>
    </row>
    <row r="50" spans="1:46" ht="3" customHeight="1" thickBot="1" x14ac:dyDescent="0.3">
      <c r="A50" s="132" t="s">
        <v>94</v>
      </c>
      <c r="B50" s="131"/>
      <c r="C50" s="131"/>
      <c r="D50" s="131"/>
      <c r="E50" s="131"/>
      <c r="F50" s="131"/>
      <c r="G50" s="131"/>
      <c r="H50" s="131"/>
      <c r="I50" s="131"/>
      <c r="J50" s="324"/>
      <c r="K50" s="131"/>
      <c r="L50" s="131"/>
      <c r="M50" s="131"/>
      <c r="N50" s="175"/>
      <c r="O50" s="8"/>
      <c r="P50" s="132"/>
      <c r="Q50" s="154">
        <v>2010</v>
      </c>
      <c r="R50" s="154">
        <v>2011</v>
      </c>
      <c r="S50" s="154">
        <v>2012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73"/>
      <c r="AD50" s="8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75"/>
      <c r="AT50" s="135"/>
    </row>
    <row r="51" spans="1:46" ht="20.100000000000001" customHeight="1" x14ac:dyDescent="0.25">
      <c r="A51" s="147" t="s">
        <v>77</v>
      </c>
      <c r="B51" s="142">
        <v>77038.130000000048</v>
      </c>
      <c r="C51" s="200">
        <v>75617.27</v>
      </c>
      <c r="D51" s="200">
        <v>113844.10000000002</v>
      </c>
      <c r="E51" s="200">
        <v>93610.949999999983</v>
      </c>
      <c r="F51" s="200">
        <v>94388.039999999921</v>
      </c>
      <c r="G51" s="200">
        <v>91436.9399999999</v>
      </c>
      <c r="H51" s="200">
        <v>70145.979999999967</v>
      </c>
      <c r="I51" s="200">
        <v>96670.400000000038</v>
      </c>
      <c r="J51" s="200">
        <v>86690.71</v>
      </c>
      <c r="K51" s="273">
        <v>102746.46999999988</v>
      </c>
      <c r="L51" s="273">
        <v>136104.49999999985</v>
      </c>
      <c r="M51" s="139">
        <v>121653.90999999999</v>
      </c>
      <c r="N51" s="76">
        <f>IF(M51="","",(M51-L51)/L51)</f>
        <v>-0.10617275696248016</v>
      </c>
      <c r="P51" s="134" t="s">
        <v>77</v>
      </c>
      <c r="Q51" s="142">
        <v>14178.058999999999</v>
      </c>
      <c r="R51" s="200">
        <v>16344.844999999999</v>
      </c>
      <c r="S51" s="200">
        <v>18481.169000000002</v>
      </c>
      <c r="T51" s="200">
        <v>20000.632999999987</v>
      </c>
      <c r="U51" s="200">
        <v>18045.733999999989</v>
      </c>
      <c r="V51" s="200">
        <v>19063.57499999999</v>
      </c>
      <c r="W51" s="200">
        <v>17884.870999999992</v>
      </c>
      <c r="X51" s="200">
        <v>22256.164000000001</v>
      </c>
      <c r="Y51" s="200">
        <v>22751.996999999999</v>
      </c>
      <c r="Z51" s="200">
        <v>25859.545000000013</v>
      </c>
      <c r="AA51" s="200">
        <v>35099.480000000025</v>
      </c>
      <c r="AB51" s="139">
        <v>29868.915000000005</v>
      </c>
      <c r="AC51" s="76">
        <f>IF(AB51="","",(AB51-AA51)/AA51)</f>
        <v>-0.14902115358974027</v>
      </c>
      <c r="AE51" s="256">
        <f t="shared" ref="AE51:AE60" si="119">(Q51/B51)*10</f>
        <v>1.8403950095881081</v>
      </c>
      <c r="AF51" s="203">
        <f t="shared" ref="AF51:AF60" si="120">(R51/C51)*10</f>
        <v>2.1615227579625658</v>
      </c>
      <c r="AG51" s="203">
        <f t="shared" ref="AG51:AG60" si="121">(S51/D51)*10</f>
        <v>1.6233752122420044</v>
      </c>
      <c r="AH51" s="203">
        <f t="shared" ref="AH51:AH60" si="122">(T51/E51)*10</f>
        <v>2.1365698136809841</v>
      </c>
      <c r="AI51" s="203">
        <f t="shared" ref="AI51:AI60" si="123">(U51/F51)*10</f>
        <v>1.9118665881821473</v>
      </c>
      <c r="AJ51" s="203">
        <f t="shared" ref="AJ51:AJ60" si="124">(V51/G51)*10</f>
        <v>2.084887683249244</v>
      </c>
      <c r="AK51" s="203">
        <f t="shared" ref="AK51:AK60" si="125">(W51/H51)*10</f>
        <v>2.5496644283820684</v>
      </c>
      <c r="AL51" s="203">
        <f t="shared" ref="AL51:AL60" si="126">(X51/I51)*10</f>
        <v>2.3022728777371348</v>
      </c>
      <c r="AM51" s="203">
        <f t="shared" ref="AM51:AM60" si="127">(Y51/J51)*10</f>
        <v>2.6245023255663726</v>
      </c>
      <c r="AN51" s="203">
        <f t="shared" ref="AN51:AN60" si="128">(Z51/K51)*10</f>
        <v>2.5168305052232003</v>
      </c>
      <c r="AO51" s="203">
        <f t="shared" ref="AO51:AO60" si="129">(AA51/L51)*10</f>
        <v>2.5788625651613328</v>
      </c>
      <c r="AP51" s="203">
        <f t="shared" ref="AP51" si="130">(AB51/M51)*10</f>
        <v>2.4552367449595338</v>
      </c>
      <c r="AQ51" s="76">
        <f>IF(AP51="","",(AP51-AO51)/AO51)</f>
        <v>-4.7938118871435488E-2</v>
      </c>
      <c r="AT51" s="135"/>
    </row>
    <row r="52" spans="1:46" ht="20.100000000000001" customHeight="1" x14ac:dyDescent="0.25">
      <c r="A52" s="148" t="s">
        <v>78</v>
      </c>
      <c r="B52" s="144">
        <v>72819.339999999982</v>
      </c>
      <c r="C52" s="201">
        <v>87274.840000000011</v>
      </c>
      <c r="D52" s="201">
        <v>101727.20000000001</v>
      </c>
      <c r="E52" s="201">
        <v>110658.78999999996</v>
      </c>
      <c r="F52" s="201">
        <v>109991.49999999996</v>
      </c>
      <c r="G52" s="201">
        <v>92866.790000000066</v>
      </c>
      <c r="H52" s="201">
        <v>72567.640000000072</v>
      </c>
      <c r="I52" s="201">
        <v>85040.37</v>
      </c>
      <c r="J52" s="201">
        <v>97721.83</v>
      </c>
      <c r="K52" s="271">
        <v>111683.34999999996</v>
      </c>
      <c r="L52" s="271">
        <v>112193.00999999992</v>
      </c>
      <c r="M52" s="3">
        <v>124588.11999999995</v>
      </c>
      <c r="N52" s="67">
        <f t="shared" ref="N52:N67" si="131">IF(M52="","",(M52-L52)/L52)</f>
        <v>0.11048023401814461</v>
      </c>
      <c r="P52" s="134" t="s">
        <v>78</v>
      </c>
      <c r="Q52" s="144">
        <v>14439.179</v>
      </c>
      <c r="R52" s="201">
        <v>17444.693999999992</v>
      </c>
      <c r="S52" s="201">
        <v>20090.994000000017</v>
      </c>
      <c r="T52" s="201">
        <v>22514.599000000009</v>
      </c>
      <c r="U52" s="201">
        <v>22065.344000000008</v>
      </c>
      <c r="V52" s="201">
        <v>19101.218999999997</v>
      </c>
      <c r="W52" s="201">
        <v>19254.929999999989</v>
      </c>
      <c r="X52" s="201">
        <v>22517.317999999988</v>
      </c>
      <c r="Y52" s="201">
        <v>25713.953000000001</v>
      </c>
      <c r="Z52" s="201">
        <v>28323.108</v>
      </c>
      <c r="AA52" s="201">
        <v>27858.284999999996</v>
      </c>
      <c r="AB52" s="3">
        <v>31625.22099999999</v>
      </c>
      <c r="AC52" s="67">
        <f t="shared" ref="AC52:AC67" si="132">IF(AB52="","",(AB52-AA52)/AA52)</f>
        <v>0.13521779965995734</v>
      </c>
      <c r="AE52" s="257">
        <f t="shared" si="119"/>
        <v>1.9828769390109828</v>
      </c>
      <c r="AF52" s="204">
        <f t="shared" si="120"/>
        <v>1.9988227993313985</v>
      </c>
      <c r="AG52" s="204">
        <f t="shared" si="121"/>
        <v>1.9749874173279136</v>
      </c>
      <c r="AH52" s="204">
        <f t="shared" si="122"/>
        <v>2.0345965286625685</v>
      </c>
      <c r="AI52" s="204">
        <f t="shared" si="123"/>
        <v>2.0060953800975545</v>
      </c>
      <c r="AJ52" s="204">
        <f t="shared" si="124"/>
        <v>2.0568406639230217</v>
      </c>
      <c r="AK52" s="204">
        <f t="shared" si="125"/>
        <v>2.6533769046368283</v>
      </c>
      <c r="AL52" s="204">
        <f t="shared" si="126"/>
        <v>2.647838667682183</v>
      </c>
      <c r="AM52" s="204">
        <f t="shared" si="127"/>
        <v>2.631341738074287</v>
      </c>
      <c r="AN52" s="204">
        <f t="shared" si="128"/>
        <v>2.536018842558001</v>
      </c>
      <c r="AO52" s="204">
        <f t="shared" si="129"/>
        <v>2.483067795400089</v>
      </c>
      <c r="AP52" s="204">
        <f t="shared" ref="AP52:AP53" si="133">(AB52/M52)*10</f>
        <v>2.5383817493995413</v>
      </c>
      <c r="AQ52" s="67">
        <f>IF(AP52="","",(AP52-AO52)/AO52)</f>
        <v>2.2276457413656602E-2</v>
      </c>
      <c r="AT52" s="135"/>
    </row>
    <row r="53" spans="1:46" ht="20.100000000000001" customHeight="1" x14ac:dyDescent="0.25">
      <c r="A53" s="148" t="s">
        <v>79</v>
      </c>
      <c r="B53" s="144">
        <v>84633.959999999977</v>
      </c>
      <c r="C53" s="201">
        <v>105231.42000000006</v>
      </c>
      <c r="D53" s="201">
        <v>125552.12000000001</v>
      </c>
      <c r="E53" s="201">
        <v>103316.65999999999</v>
      </c>
      <c r="F53" s="201">
        <v>107623.27999999997</v>
      </c>
      <c r="G53" s="201">
        <v>129782.01999999996</v>
      </c>
      <c r="H53" s="201">
        <v>82471.939999999886</v>
      </c>
      <c r="I53" s="201">
        <v>109657.74999999996</v>
      </c>
      <c r="J53" s="201">
        <v>106502.67</v>
      </c>
      <c r="K53" s="271">
        <v>100151.61999999988</v>
      </c>
      <c r="L53" s="271">
        <v>136564.21999999991</v>
      </c>
      <c r="M53" s="3">
        <v>160604.49999999983</v>
      </c>
      <c r="N53" s="67">
        <f t="shared" si="131"/>
        <v>0.17603644644255961</v>
      </c>
      <c r="P53" s="134" t="s">
        <v>79</v>
      </c>
      <c r="Q53" s="144">
        <v>16992.152000000002</v>
      </c>
      <c r="R53" s="201">
        <v>19273.382000000009</v>
      </c>
      <c r="S53" s="201">
        <v>22749.488000000016</v>
      </c>
      <c r="T53" s="201">
        <v>20836.083999999995</v>
      </c>
      <c r="U53" s="201">
        <v>21337.534000000003</v>
      </c>
      <c r="V53" s="201">
        <v>27425.90399999998</v>
      </c>
      <c r="W53" s="201">
        <v>21464.642000000003</v>
      </c>
      <c r="X53" s="201">
        <v>29322.409999999974</v>
      </c>
      <c r="Y53" s="201">
        <v>27877.649000000001</v>
      </c>
      <c r="Z53" s="201">
        <v>26138.823000000029</v>
      </c>
      <c r="AA53" s="201">
        <v>35662.602999999974</v>
      </c>
      <c r="AB53" s="3">
        <v>45613.835999999974</v>
      </c>
      <c r="AC53" s="67">
        <f t="shared" si="132"/>
        <v>0.27903832482446689</v>
      </c>
      <c r="AE53" s="257">
        <f t="shared" si="119"/>
        <v>2.0077226683000542</v>
      </c>
      <c r="AF53" s="204">
        <f t="shared" si="120"/>
        <v>1.8315235126543004</v>
      </c>
      <c r="AG53" s="204">
        <f t="shared" si="121"/>
        <v>1.8119557041330736</v>
      </c>
      <c r="AH53" s="204">
        <f t="shared" si="122"/>
        <v>2.0167206334389824</v>
      </c>
      <c r="AI53" s="204">
        <f t="shared" si="123"/>
        <v>1.9826132412987234</v>
      </c>
      <c r="AJ53" s="204">
        <f t="shared" si="124"/>
        <v>2.113228319300315</v>
      </c>
      <c r="AK53" s="204">
        <f t="shared" si="125"/>
        <v>2.602660007755369</v>
      </c>
      <c r="AL53" s="204">
        <f t="shared" si="126"/>
        <v>2.6739934021991134</v>
      </c>
      <c r="AM53" s="204">
        <f t="shared" si="127"/>
        <v>2.617554001228326</v>
      </c>
      <c r="AN53" s="204">
        <f t="shared" si="128"/>
        <v>2.609925131515602</v>
      </c>
      <c r="AO53" s="204">
        <f t="shared" si="129"/>
        <v>2.6114162992326979</v>
      </c>
      <c r="AP53" s="204">
        <f t="shared" si="133"/>
        <v>2.8401343673433823</v>
      </c>
      <c r="AQ53" s="67">
        <f>IF(AP53="","",(AP53-AO53)/AO53)</f>
        <v>8.7583916887509564E-2</v>
      </c>
      <c r="AT53" s="135"/>
    </row>
    <row r="54" spans="1:46" ht="20.100000000000001" customHeight="1" x14ac:dyDescent="0.25">
      <c r="A54" s="148" t="s">
        <v>80</v>
      </c>
      <c r="B54" s="144">
        <v>86281.630000000092</v>
      </c>
      <c r="C54" s="201">
        <v>90571.82</v>
      </c>
      <c r="D54" s="201">
        <v>114496.53999999998</v>
      </c>
      <c r="E54" s="201">
        <v>127144.32000000001</v>
      </c>
      <c r="F54" s="201">
        <v>101418.98</v>
      </c>
      <c r="G54" s="201">
        <v>138312.82000000012</v>
      </c>
      <c r="H54" s="201">
        <v>88569.839999999909</v>
      </c>
      <c r="I54" s="201">
        <v>90108.859999999855</v>
      </c>
      <c r="J54" s="201">
        <v>116074.35</v>
      </c>
      <c r="K54" s="271">
        <v>110198.37999999993</v>
      </c>
      <c r="L54" s="271">
        <v>116232.42999999995</v>
      </c>
      <c r="M54" s="3"/>
      <c r="N54" s="67" t="str">
        <f t="shared" si="131"/>
        <v/>
      </c>
      <c r="P54" s="134" t="s">
        <v>80</v>
      </c>
      <c r="Q54" s="144">
        <v>16453.240000000009</v>
      </c>
      <c r="R54" s="201">
        <v>17348.706999999995</v>
      </c>
      <c r="S54" s="201">
        <v>21481.076000000001</v>
      </c>
      <c r="T54" s="201">
        <v>23047.187999999995</v>
      </c>
      <c r="U54" s="201">
        <v>22346.683000000005</v>
      </c>
      <c r="V54" s="201">
        <v>26898.605999999982</v>
      </c>
      <c r="W54" s="201">
        <v>21576.277000000009</v>
      </c>
      <c r="X54" s="201">
        <v>21389.478000000017</v>
      </c>
      <c r="Y54" s="201">
        <v>27604.588</v>
      </c>
      <c r="Z54" s="201">
        <v>27317.737999999994</v>
      </c>
      <c r="AA54" s="201">
        <v>31931.61400000002</v>
      </c>
      <c r="AB54" s="3"/>
      <c r="AC54" s="67" t="str">
        <f t="shared" si="132"/>
        <v/>
      </c>
      <c r="AE54" s="257">
        <f t="shared" si="119"/>
        <v>1.9069227134443323</v>
      </c>
      <c r="AF54" s="204">
        <f t="shared" si="120"/>
        <v>1.915464103514757</v>
      </c>
      <c r="AG54" s="204">
        <f t="shared" si="121"/>
        <v>1.8761332001822941</v>
      </c>
      <c r="AH54" s="204">
        <f t="shared" si="122"/>
        <v>1.8126793237794652</v>
      </c>
      <c r="AI54" s="204">
        <f t="shared" si="123"/>
        <v>2.2034024597762674</v>
      </c>
      <c r="AJ54" s="204">
        <f t="shared" si="124"/>
        <v>1.9447659298682476</v>
      </c>
      <c r="AK54" s="204">
        <f t="shared" si="125"/>
        <v>2.43607496637682</v>
      </c>
      <c r="AL54" s="204">
        <f t="shared" si="126"/>
        <v>2.3737374992869791</v>
      </c>
      <c r="AM54" s="204">
        <f t="shared" si="127"/>
        <v>2.3781815706915439</v>
      </c>
      <c r="AN54" s="204">
        <f t="shared" si="128"/>
        <v>2.4789600355286541</v>
      </c>
      <c r="AO54" s="204">
        <f t="shared" si="129"/>
        <v>2.7472207197251257</v>
      </c>
      <c r="AP54" s="204"/>
      <c r="AQ54" s="67"/>
      <c r="AT54" s="135"/>
    </row>
    <row r="55" spans="1:46" ht="20.100000000000001" customHeight="1" x14ac:dyDescent="0.25">
      <c r="A55" s="148" t="s">
        <v>81</v>
      </c>
      <c r="B55" s="144">
        <v>103881.57000000004</v>
      </c>
      <c r="C55" s="201">
        <v>116719.58999999998</v>
      </c>
      <c r="D55" s="201">
        <v>131645.18999999994</v>
      </c>
      <c r="E55" s="201">
        <v>124200.61000000002</v>
      </c>
      <c r="F55" s="201">
        <v>115003.54999999996</v>
      </c>
      <c r="G55" s="201">
        <v>101873.18999999994</v>
      </c>
      <c r="H55" s="201">
        <v>98498.06999999992</v>
      </c>
      <c r="I55" s="201">
        <v>125707.18999999987</v>
      </c>
      <c r="J55" s="201">
        <v>118085.03</v>
      </c>
      <c r="K55" s="271">
        <v>138059.79999999987</v>
      </c>
      <c r="L55" s="271">
        <v>114914.58999999995</v>
      </c>
      <c r="M55" s="3"/>
      <c r="N55" s="67" t="str">
        <f t="shared" si="131"/>
        <v/>
      </c>
      <c r="P55" s="134" t="s">
        <v>81</v>
      </c>
      <c r="Q55" s="144">
        <v>18200.404999999999</v>
      </c>
      <c r="R55" s="201">
        <v>20446.271000000008</v>
      </c>
      <c r="S55" s="201">
        <v>22726.202999999998</v>
      </c>
      <c r="T55" s="201">
        <v>24859.089999999986</v>
      </c>
      <c r="U55" s="201">
        <v>23995.31</v>
      </c>
      <c r="V55" s="201">
        <v>23727.782000000003</v>
      </c>
      <c r="W55" s="201">
        <v>22966.652000000002</v>
      </c>
      <c r="X55" s="201">
        <v>30743.068000000036</v>
      </c>
      <c r="Y55" s="201">
        <v>29718.337</v>
      </c>
      <c r="Z55" s="201">
        <v>31960.788000000026</v>
      </c>
      <c r="AA55" s="201">
        <v>28836.928000000007</v>
      </c>
      <c r="AB55" s="3"/>
      <c r="AC55" s="67" t="str">
        <f t="shared" si="132"/>
        <v/>
      </c>
      <c r="AE55" s="257">
        <f t="shared" si="119"/>
        <v>1.7520340711061637</v>
      </c>
      <c r="AF55" s="204">
        <f t="shared" si="120"/>
        <v>1.7517428736684229</v>
      </c>
      <c r="AG55" s="204">
        <f t="shared" si="121"/>
        <v>1.726322321385233</v>
      </c>
      <c r="AH55" s="204">
        <f t="shared" si="122"/>
        <v>2.0015272066699175</v>
      </c>
      <c r="AI55" s="204">
        <f t="shared" si="123"/>
        <v>2.0864842867894087</v>
      </c>
      <c r="AJ55" s="204">
        <f t="shared" si="124"/>
        <v>2.3291488172697856</v>
      </c>
      <c r="AK55" s="204">
        <f t="shared" si="125"/>
        <v>2.331685483786639</v>
      </c>
      <c r="AL55" s="204">
        <f t="shared" si="126"/>
        <v>2.4456093561553693</v>
      </c>
      <c r="AM55" s="204">
        <f t="shared" si="127"/>
        <v>2.5166896261109475</v>
      </c>
      <c r="AN55" s="204">
        <f t="shared" si="128"/>
        <v>2.3149959655163963</v>
      </c>
      <c r="AO55" s="204">
        <f t="shared" si="129"/>
        <v>2.5094226938459268</v>
      </c>
      <c r="AP55" s="204"/>
      <c r="AQ55" s="67"/>
      <c r="AT55" s="135"/>
    </row>
    <row r="56" spans="1:46" ht="20.100000000000001" customHeight="1" x14ac:dyDescent="0.25">
      <c r="A56" s="148" t="s">
        <v>82</v>
      </c>
      <c r="B56" s="144">
        <v>80469.45</v>
      </c>
      <c r="C56" s="201">
        <v>123040.03000000013</v>
      </c>
      <c r="D56" s="201">
        <v>125120.51999999996</v>
      </c>
      <c r="E56" s="201">
        <v>89935.11</v>
      </c>
      <c r="F56" s="201">
        <v>114563.67999999995</v>
      </c>
      <c r="G56" s="201">
        <v>112203.61000000006</v>
      </c>
      <c r="H56" s="201">
        <v>84181.98000000001</v>
      </c>
      <c r="I56" s="201">
        <v>122243.79999999989</v>
      </c>
      <c r="J56" s="201">
        <v>107462.64</v>
      </c>
      <c r="K56" s="271">
        <v>99905.849999999889</v>
      </c>
      <c r="L56" s="271">
        <v>137832.55000000005</v>
      </c>
      <c r="M56" s="3"/>
      <c r="N56" s="67" t="str">
        <f t="shared" si="131"/>
        <v/>
      </c>
      <c r="P56" s="134" t="s">
        <v>82</v>
      </c>
      <c r="Q56" s="144">
        <v>17415.862000000005</v>
      </c>
      <c r="R56" s="201">
        <v>20004.232999999982</v>
      </c>
      <c r="S56" s="201">
        <v>23077.424999999992</v>
      </c>
      <c r="T56" s="201">
        <v>20396.612000000005</v>
      </c>
      <c r="U56" s="201">
        <v>22655.134000000016</v>
      </c>
      <c r="V56" s="201">
        <v>25022.574999999983</v>
      </c>
      <c r="W56" s="201">
        <v>20750.199000000015</v>
      </c>
      <c r="X56" s="201">
        <v>28108.851999999995</v>
      </c>
      <c r="Y56" s="201">
        <v>27267.624</v>
      </c>
      <c r="Z56" s="201">
        <v>25611.110000000004</v>
      </c>
      <c r="AA56" s="201">
        <v>31610.51200000001</v>
      </c>
      <c r="AB56" s="3"/>
      <c r="AC56" s="67" t="str">
        <f t="shared" si="132"/>
        <v/>
      </c>
      <c r="AE56" s="257">
        <f t="shared" si="119"/>
        <v>2.1642824699311363</v>
      </c>
      <c r="AF56" s="204">
        <f t="shared" si="120"/>
        <v>1.6258312843389231</v>
      </c>
      <c r="AG56" s="204">
        <f t="shared" si="121"/>
        <v>1.8444156881700937</v>
      </c>
      <c r="AH56" s="204">
        <f t="shared" si="122"/>
        <v>2.2679253964330508</v>
      </c>
      <c r="AI56" s="204">
        <f t="shared" si="123"/>
        <v>1.9775145141985686</v>
      </c>
      <c r="AJ56" s="204">
        <f t="shared" si="124"/>
        <v>2.2301042720461464</v>
      </c>
      <c r="AK56" s="204">
        <f t="shared" si="125"/>
        <v>2.4649217088977964</v>
      </c>
      <c r="AL56" s="204">
        <f t="shared" si="126"/>
        <v>2.2994092133916011</v>
      </c>
      <c r="AM56" s="204">
        <f t="shared" si="127"/>
        <v>2.5374049995421668</v>
      </c>
      <c r="AN56" s="204">
        <f t="shared" si="128"/>
        <v>2.5635245583717103</v>
      </c>
      <c r="AO56" s="204">
        <f t="shared" si="129"/>
        <v>2.2933996360076048</v>
      </c>
      <c r="AP56" s="204"/>
      <c r="AQ56" s="67"/>
      <c r="AT56" s="135"/>
    </row>
    <row r="57" spans="1:46" ht="20.100000000000001" customHeight="1" x14ac:dyDescent="0.25">
      <c r="A57" s="148" t="s">
        <v>83</v>
      </c>
      <c r="B57" s="144">
        <v>121245.22000000007</v>
      </c>
      <c r="C57" s="201">
        <v>148123.03999999998</v>
      </c>
      <c r="D57" s="201">
        <v>145034.51999999987</v>
      </c>
      <c r="E57" s="201">
        <v>118029.58</v>
      </c>
      <c r="F57" s="201">
        <v>152352.9499999999</v>
      </c>
      <c r="G57" s="201">
        <v>143202.34999999995</v>
      </c>
      <c r="H57" s="201">
        <v>113759.98999999999</v>
      </c>
      <c r="I57" s="201">
        <v>109766.18999999993</v>
      </c>
      <c r="J57" s="201">
        <v>119696.71</v>
      </c>
      <c r="K57" s="271">
        <v>134141.46999999994</v>
      </c>
      <c r="L57" s="271">
        <v>183173.01999999996</v>
      </c>
      <c r="M57" s="3"/>
      <c r="N57" s="67" t="str">
        <f t="shared" si="131"/>
        <v/>
      </c>
      <c r="P57" s="134" t="s">
        <v>83</v>
      </c>
      <c r="Q57" s="144">
        <v>21585.097000000031</v>
      </c>
      <c r="R57" s="201">
        <v>27388.943999999978</v>
      </c>
      <c r="S57" s="201">
        <v>30041.980000000014</v>
      </c>
      <c r="T57" s="201">
        <v>31158.237999999987</v>
      </c>
      <c r="U57" s="201">
        <v>32854.051000000014</v>
      </c>
      <c r="V57" s="201">
        <v>32382.404999999973</v>
      </c>
      <c r="W57" s="201">
        <v>26168.737000000016</v>
      </c>
      <c r="X57" s="201">
        <v>29583.368000000006</v>
      </c>
      <c r="Y57" s="201">
        <v>33476.61</v>
      </c>
      <c r="Z57" s="201">
        <v>36683.536999999989</v>
      </c>
      <c r="AA57" s="201">
        <v>46854.702999999958</v>
      </c>
      <c r="AB57" s="3"/>
      <c r="AC57" s="67" t="str">
        <f t="shared" si="132"/>
        <v/>
      </c>
      <c r="AE57" s="257">
        <f t="shared" si="119"/>
        <v>1.78028436914874</v>
      </c>
      <c r="AF57" s="204">
        <f t="shared" si="120"/>
        <v>1.8490670998920886</v>
      </c>
      <c r="AG57" s="204">
        <f t="shared" si="121"/>
        <v>2.0713675613226452</v>
      </c>
      <c r="AH57" s="204">
        <f t="shared" si="122"/>
        <v>2.6398668876056313</v>
      </c>
      <c r="AI57" s="204">
        <f t="shared" si="123"/>
        <v>2.1564433770399614</v>
      </c>
      <c r="AJ57" s="204">
        <f t="shared" si="124"/>
        <v>2.2613040218962874</v>
      </c>
      <c r="AK57" s="204">
        <f t="shared" si="125"/>
        <v>2.3003462816760107</v>
      </c>
      <c r="AL57" s="204">
        <f t="shared" si="126"/>
        <v>2.695125703096739</v>
      </c>
      <c r="AM57" s="204">
        <f t="shared" si="127"/>
        <v>2.7967861439132284</v>
      </c>
      <c r="AN57" s="204">
        <f t="shared" si="128"/>
        <v>2.7346902490333531</v>
      </c>
      <c r="AO57" s="204">
        <f t="shared" si="129"/>
        <v>2.557947835330769</v>
      </c>
      <c r="AP57" s="204"/>
      <c r="AQ57" s="67"/>
      <c r="AT57" s="135"/>
    </row>
    <row r="58" spans="1:46" ht="20.100000000000001" customHeight="1" x14ac:dyDescent="0.25">
      <c r="A58" s="148" t="s">
        <v>84</v>
      </c>
      <c r="B58" s="144">
        <v>103944.79999999996</v>
      </c>
      <c r="C58" s="201">
        <v>126697.19000000006</v>
      </c>
      <c r="D58" s="201">
        <v>128779.38999999998</v>
      </c>
      <c r="E58" s="201">
        <v>107220.34000000003</v>
      </c>
      <c r="F58" s="201">
        <v>93191.830000000045</v>
      </c>
      <c r="G58" s="201">
        <v>109094.74000000005</v>
      </c>
      <c r="H58" s="201">
        <v>96182.719999999987</v>
      </c>
      <c r="I58" s="201">
        <v>105906.66999999993</v>
      </c>
      <c r="J58" s="201">
        <v>100874.44</v>
      </c>
      <c r="K58" s="271">
        <v>95104.369999999879</v>
      </c>
      <c r="L58" s="271">
        <v>124157.88999999997</v>
      </c>
      <c r="M58" s="3"/>
      <c r="N58" s="67" t="str">
        <f t="shared" si="131"/>
        <v/>
      </c>
      <c r="P58" s="134" t="s">
        <v>84</v>
      </c>
      <c r="Q58" s="144">
        <v>17333.093000000012</v>
      </c>
      <c r="R58" s="201">
        <v>19429.269</v>
      </c>
      <c r="S58" s="201">
        <v>22173.393</v>
      </c>
      <c r="T58" s="201">
        <v>23485.576000000015</v>
      </c>
      <c r="U58" s="201">
        <v>20594.052000000025</v>
      </c>
      <c r="V58" s="201">
        <v>21320.543000000012</v>
      </c>
      <c r="W58" s="201">
        <v>22518.471000000009</v>
      </c>
      <c r="X58" s="201">
        <v>23832.374000000018</v>
      </c>
      <c r="Y58" s="201">
        <v>25445.677</v>
      </c>
      <c r="Z58" s="201">
        <v>24566.240999999998</v>
      </c>
      <c r="AA58" s="201">
        <v>31580.377000000011</v>
      </c>
      <c r="AB58" s="3"/>
      <c r="AC58" s="67" t="str">
        <f t="shared" si="132"/>
        <v/>
      </c>
      <c r="AE58" s="257">
        <f t="shared" si="119"/>
        <v>1.6675286305808483</v>
      </c>
      <c r="AF58" s="204">
        <f t="shared" si="120"/>
        <v>1.5335201199016324</v>
      </c>
      <c r="AG58" s="204">
        <f t="shared" si="121"/>
        <v>1.7218122402971472</v>
      </c>
      <c r="AH58" s="204">
        <f t="shared" si="122"/>
        <v>2.1904030522566904</v>
      </c>
      <c r="AI58" s="204">
        <f t="shared" si="123"/>
        <v>2.2098559498187784</v>
      </c>
      <c r="AJ58" s="204">
        <f t="shared" si="124"/>
        <v>1.9543144793232015</v>
      </c>
      <c r="AK58" s="204">
        <f t="shared" si="125"/>
        <v>2.3412179443459293</v>
      </c>
      <c r="AL58" s="204">
        <f t="shared" si="126"/>
        <v>2.250318511572504</v>
      </c>
      <c r="AM58" s="204">
        <f t="shared" si="127"/>
        <v>2.5225098647387783</v>
      </c>
      <c r="AN58" s="204">
        <f t="shared" si="128"/>
        <v>2.5830822495328061</v>
      </c>
      <c r="AO58" s="204">
        <f t="shared" si="129"/>
        <v>2.5435658579571556</v>
      </c>
      <c r="AP58" s="204"/>
      <c r="AQ58" s="67"/>
      <c r="AT58" s="135"/>
    </row>
    <row r="59" spans="1:46" ht="20.100000000000001" customHeight="1" x14ac:dyDescent="0.25">
      <c r="A59" s="148" t="s">
        <v>85</v>
      </c>
      <c r="B59" s="144">
        <v>137727.64000000004</v>
      </c>
      <c r="C59" s="201">
        <v>135396.7600000001</v>
      </c>
      <c r="D59" s="201">
        <v>128850.10999999991</v>
      </c>
      <c r="E59" s="201">
        <v>149577.98000000007</v>
      </c>
      <c r="F59" s="201">
        <v>166278.61999999994</v>
      </c>
      <c r="G59" s="201">
        <v>139990.40999999989</v>
      </c>
      <c r="H59" s="201">
        <v>114966.93999999992</v>
      </c>
      <c r="I59" s="201">
        <v>120221.59999999985</v>
      </c>
      <c r="J59" s="201">
        <v>102458.58</v>
      </c>
      <c r="K59" s="271">
        <v>130379.02000000002</v>
      </c>
      <c r="L59" s="271">
        <v>175561.96999999994</v>
      </c>
      <c r="M59" s="3"/>
      <c r="N59" s="67" t="str">
        <f t="shared" si="131"/>
        <v/>
      </c>
      <c r="P59" s="134" t="s">
        <v>85</v>
      </c>
      <c r="Q59" s="144">
        <v>27788.44999999999</v>
      </c>
      <c r="R59" s="201">
        <v>28869.683000000026</v>
      </c>
      <c r="S59" s="201">
        <v>26669.555999999982</v>
      </c>
      <c r="T59" s="201">
        <v>36191.052999999971</v>
      </c>
      <c r="U59" s="201">
        <v>36827.313000000016</v>
      </c>
      <c r="V59" s="201">
        <v>34137.561000000023</v>
      </c>
      <c r="W59" s="201">
        <v>30078.559999999987</v>
      </c>
      <c r="X59" s="201">
        <v>32961.33</v>
      </c>
      <c r="Y59" s="201">
        <v>30391.468000000001</v>
      </c>
      <c r="Z59" s="201">
        <v>34622.571999999993</v>
      </c>
      <c r="AA59" s="201">
        <v>48908.025999999969</v>
      </c>
      <c r="AB59" s="3"/>
      <c r="AC59" s="67" t="str">
        <f t="shared" si="132"/>
        <v/>
      </c>
      <c r="AE59" s="257">
        <f t="shared" si="119"/>
        <v>2.0176378539558204</v>
      </c>
      <c r="AF59" s="204">
        <f t="shared" si="120"/>
        <v>2.1322284964573752</v>
      </c>
      <c r="AG59" s="204">
        <f t="shared" si="121"/>
        <v>2.0698124355501131</v>
      </c>
      <c r="AH59" s="204">
        <f t="shared" si="122"/>
        <v>2.4195441735474672</v>
      </c>
      <c r="AI59" s="204">
        <f t="shared" si="123"/>
        <v>2.2147954439362096</v>
      </c>
      <c r="AJ59" s="204">
        <f t="shared" si="124"/>
        <v>2.4385642559372496</v>
      </c>
      <c r="AK59" s="204">
        <f t="shared" si="125"/>
        <v>2.6162790798815738</v>
      </c>
      <c r="AL59" s="204">
        <f t="shared" si="126"/>
        <v>2.741714467283753</v>
      </c>
      <c r="AM59" s="204">
        <f t="shared" si="127"/>
        <v>2.9662199105238427</v>
      </c>
      <c r="AN59" s="204">
        <f t="shared" si="128"/>
        <v>2.6555324622013563</v>
      </c>
      <c r="AO59" s="204">
        <f t="shared" si="129"/>
        <v>2.7857984277574452</v>
      </c>
      <c r="AP59" s="204"/>
      <c r="AQ59" s="67"/>
      <c r="AT59" s="135"/>
    </row>
    <row r="60" spans="1:46" ht="20.100000000000001" customHeight="1" x14ac:dyDescent="0.25">
      <c r="A60" s="148" t="s">
        <v>86</v>
      </c>
      <c r="B60" s="144">
        <v>96321.399999999951</v>
      </c>
      <c r="C60" s="201">
        <v>139396.15999999995</v>
      </c>
      <c r="D60" s="201">
        <v>143871.70000000001</v>
      </c>
      <c r="E60" s="201">
        <v>165296.83000000013</v>
      </c>
      <c r="F60" s="201">
        <v>162972.80000000025</v>
      </c>
      <c r="G60" s="201">
        <v>134613.07000000015</v>
      </c>
      <c r="H60" s="201">
        <v>111063.55999999998</v>
      </c>
      <c r="I60" s="201">
        <v>140311.11000000004</v>
      </c>
      <c r="J60" s="201">
        <v>124944.51</v>
      </c>
      <c r="K60" s="271">
        <v>160061.01999999993</v>
      </c>
      <c r="L60" s="271">
        <v>196026.5100000003</v>
      </c>
      <c r="M60" s="3"/>
      <c r="N60" s="67" t="str">
        <f t="shared" si="131"/>
        <v/>
      </c>
      <c r="P60" s="134" t="s">
        <v>86</v>
      </c>
      <c r="Q60" s="144">
        <v>22777.257000000005</v>
      </c>
      <c r="R60" s="201">
        <v>31524.350999999995</v>
      </c>
      <c r="S60" s="201">
        <v>36803.372000000003</v>
      </c>
      <c r="T60" s="201">
        <v>39015.558000000005</v>
      </c>
      <c r="U60" s="201">
        <v>41900.000000000029</v>
      </c>
      <c r="V60" s="201">
        <v>32669.316000000006</v>
      </c>
      <c r="W60" s="201">
        <v>30619.310999999994</v>
      </c>
      <c r="X60" s="201">
        <v>36041.668000000012</v>
      </c>
      <c r="Y60" s="201">
        <v>37442.144</v>
      </c>
      <c r="Z60" s="201">
        <v>42329.99000000002</v>
      </c>
      <c r="AA60" s="201">
        <v>56143.877999999975</v>
      </c>
      <c r="AB60" s="3"/>
      <c r="AC60" s="67" t="str">
        <f t="shared" si="132"/>
        <v/>
      </c>
      <c r="AE60" s="257">
        <f t="shared" si="119"/>
        <v>2.3647140718469641</v>
      </c>
      <c r="AF60" s="204">
        <f t="shared" si="120"/>
        <v>2.2614935016861302</v>
      </c>
      <c r="AG60" s="204">
        <f t="shared" si="121"/>
        <v>2.5580688905462297</v>
      </c>
      <c r="AH60" s="204">
        <f t="shared" si="122"/>
        <v>2.3603331049966276</v>
      </c>
      <c r="AI60" s="204">
        <f t="shared" si="123"/>
        <v>2.5709811698639262</v>
      </c>
      <c r="AJ60" s="204">
        <f t="shared" si="124"/>
        <v>2.426905203187177</v>
      </c>
      <c r="AK60" s="204">
        <f t="shared" si="125"/>
        <v>2.7569178405590455</v>
      </c>
      <c r="AL60" s="204">
        <f t="shared" si="126"/>
        <v>2.568696662723287</v>
      </c>
      <c r="AM60" s="204">
        <f t="shared" si="127"/>
        <v>2.9967018158701015</v>
      </c>
      <c r="AN60" s="204">
        <f t="shared" si="128"/>
        <v>2.6446157846551293</v>
      </c>
      <c r="AO60" s="204">
        <f t="shared" si="129"/>
        <v>2.8640961878064291</v>
      </c>
      <c r="AP60" s="204"/>
      <c r="AQ60" s="67"/>
      <c r="AT60" s="135"/>
    </row>
    <row r="61" spans="1:46" ht="20.100000000000001" customHeight="1" x14ac:dyDescent="0.25">
      <c r="A61" s="148" t="s">
        <v>87</v>
      </c>
      <c r="B61" s="144">
        <v>128709.03000000012</v>
      </c>
      <c r="C61" s="201">
        <v>150076.9599999999</v>
      </c>
      <c r="D61" s="201">
        <v>143385.01999999976</v>
      </c>
      <c r="E61" s="201">
        <v>130629.12999999999</v>
      </c>
      <c r="F61" s="201">
        <v>133047.13999999996</v>
      </c>
      <c r="G61" s="201">
        <v>119520.93999999986</v>
      </c>
      <c r="H61" s="201">
        <v>122238.15999999995</v>
      </c>
      <c r="I61" s="201">
        <v>104404.10999999999</v>
      </c>
      <c r="J61" s="201">
        <v>112380.65</v>
      </c>
      <c r="K61" s="271">
        <v>122802.49999999997</v>
      </c>
      <c r="L61" s="271">
        <v>176299.29</v>
      </c>
      <c r="M61" s="3"/>
      <c r="N61" s="67" t="str">
        <f t="shared" si="131"/>
        <v/>
      </c>
      <c r="P61" s="134" t="s">
        <v>87</v>
      </c>
      <c r="Q61" s="144">
        <v>25464.052000000007</v>
      </c>
      <c r="R61" s="201">
        <v>29523.48000000001</v>
      </c>
      <c r="S61" s="201">
        <v>31498.723000000002</v>
      </c>
      <c r="T61" s="201">
        <v>30997.326000000052</v>
      </c>
      <c r="U61" s="201">
        <v>32940.034999999967</v>
      </c>
      <c r="V61" s="201">
        <v>29831.125000000007</v>
      </c>
      <c r="W61" s="201">
        <v>34519.751000000018</v>
      </c>
      <c r="X61" s="201">
        <v>30903.571</v>
      </c>
      <c r="Y61" s="201">
        <v>32156.462</v>
      </c>
      <c r="Z61" s="201">
        <v>33336.43499999999</v>
      </c>
      <c r="AA61" s="201">
        <v>49236.776000000013</v>
      </c>
      <c r="AB61" s="3"/>
      <c r="AC61" s="67" t="str">
        <f t="shared" si="132"/>
        <v/>
      </c>
      <c r="AE61" s="257">
        <f t="shared" ref="AE61:AF67" si="134">(Q61/B61)*10</f>
        <v>1.9784200067392308</v>
      </c>
      <c r="AF61" s="204">
        <f t="shared" si="134"/>
        <v>1.9672226836151285</v>
      </c>
      <c r="AG61" s="204">
        <f t="shared" ref="AG61:AL63" si="135">IF(S61="","",(S61/D61)*10)</f>
        <v>2.1967931517532344</v>
      </c>
      <c r="AH61" s="204">
        <f t="shared" si="135"/>
        <v>2.3729260081576027</v>
      </c>
      <c r="AI61" s="204">
        <f t="shared" si="135"/>
        <v>2.4758168420606395</v>
      </c>
      <c r="AJ61" s="204">
        <f t="shared" si="135"/>
        <v>2.4958910965727048</v>
      </c>
      <c r="AK61" s="204">
        <f t="shared" si="135"/>
        <v>2.8239750172941114</v>
      </c>
      <c r="AL61" s="204">
        <f t="shared" si="135"/>
        <v>2.95999563618712</v>
      </c>
      <c r="AM61" s="204">
        <f t="shared" ref="AM61:AP63" si="136">IF(Y61="","",(Y61/J61)*10)</f>
        <v>2.8613877922934243</v>
      </c>
      <c r="AN61" s="204">
        <f t="shared" si="136"/>
        <v>2.7146381384743794</v>
      </c>
      <c r="AO61" s="204">
        <f t="shared" si="136"/>
        <v>2.7927949114259061</v>
      </c>
      <c r="AP61" s="204" t="str">
        <f t="shared" si="136"/>
        <v/>
      </c>
      <c r="AQ61" s="67"/>
      <c r="AT61" s="135"/>
    </row>
    <row r="62" spans="1:46" ht="20.100000000000001" customHeight="1" thickBot="1" x14ac:dyDescent="0.3">
      <c r="A62" s="149" t="s">
        <v>88</v>
      </c>
      <c r="B62" s="255">
        <v>76422.39</v>
      </c>
      <c r="C62" s="202">
        <v>98632.750000000015</v>
      </c>
      <c r="D62" s="202">
        <v>93700.91999999994</v>
      </c>
      <c r="E62" s="202">
        <v>82943.079999999973</v>
      </c>
      <c r="F62" s="202">
        <v>100845.22000000002</v>
      </c>
      <c r="G62" s="202">
        <v>82769.729999999952</v>
      </c>
      <c r="H62" s="202">
        <v>78072.589999999866</v>
      </c>
      <c r="I62" s="202">
        <v>92901.83</v>
      </c>
      <c r="J62" s="202">
        <v>77572.28</v>
      </c>
      <c r="K62" s="272">
        <v>90006.149999999892</v>
      </c>
      <c r="L62" s="272">
        <v>118482.87999999982</v>
      </c>
      <c r="M62" s="150"/>
      <c r="N62" s="67" t="str">
        <f t="shared" si="131"/>
        <v/>
      </c>
      <c r="P62" s="136" t="s">
        <v>88</v>
      </c>
      <c r="Q62" s="255">
        <v>15596.707000000013</v>
      </c>
      <c r="R62" s="202">
        <v>18332.828999999987</v>
      </c>
      <c r="S62" s="202">
        <v>21648.361999999994</v>
      </c>
      <c r="T62" s="202">
        <v>20693.550999999999</v>
      </c>
      <c r="U62" s="202">
        <v>23770.443999999989</v>
      </c>
      <c r="V62" s="202">
        <v>22065.902999999984</v>
      </c>
      <c r="W62" s="202">
        <v>24906.423000000003</v>
      </c>
      <c r="X62" s="202">
        <v>28016.947000000004</v>
      </c>
      <c r="Y62" s="202">
        <v>26292.933000000001</v>
      </c>
      <c r="Z62" s="202">
        <v>27722.498999999978</v>
      </c>
      <c r="AA62" s="202">
        <v>34617.186999999998</v>
      </c>
      <c r="AB62" s="150"/>
      <c r="AC62" s="67" t="str">
        <f t="shared" si="132"/>
        <v/>
      </c>
      <c r="AE62" s="257">
        <f t="shared" si="134"/>
        <v>2.0408556968710365</v>
      </c>
      <c r="AF62" s="204">
        <f t="shared" si="134"/>
        <v>1.8586959199657298</v>
      </c>
      <c r="AG62" s="204">
        <f t="shared" si="135"/>
        <v>2.3103681372605527</v>
      </c>
      <c r="AH62" s="204">
        <f t="shared" si="135"/>
        <v>2.494909882777443</v>
      </c>
      <c r="AI62" s="204">
        <f t="shared" si="135"/>
        <v>2.357121537342076</v>
      </c>
      <c r="AJ62" s="204">
        <f t="shared" si="135"/>
        <v>2.6659387435479127</v>
      </c>
      <c r="AK62" s="204">
        <f t="shared" si="135"/>
        <v>3.190162257970441</v>
      </c>
      <c r="AL62" s="204">
        <f t="shared" si="135"/>
        <v>3.0157583548138938</v>
      </c>
      <c r="AM62" s="204">
        <f t="shared" si="136"/>
        <v>3.3894753383554024</v>
      </c>
      <c r="AN62" s="204">
        <f t="shared" si="136"/>
        <v>3.080067195408315</v>
      </c>
      <c r="AO62" s="204">
        <f t="shared" si="136"/>
        <v>2.9217037094304299</v>
      </c>
      <c r="AP62" s="204" t="str">
        <f t="shared" si="136"/>
        <v/>
      </c>
      <c r="AQ62" s="67" t="str">
        <f t="shared" ref="AQ62:AQ67" si="137">IF(AP62="","",(AP62-AO62)/AO62)</f>
        <v/>
      </c>
      <c r="AT62" s="135"/>
    </row>
    <row r="63" spans="1:46" ht="20.100000000000001" customHeight="1" thickBot="1" x14ac:dyDescent="0.3">
      <c r="A63" s="42" t="str">
        <f>A19</f>
        <v>jan-mar</v>
      </c>
      <c r="B63" s="218">
        <f>SUM(B51:B53)</f>
        <v>234491.43</v>
      </c>
      <c r="C63" s="219">
        <f t="shared" ref="C63:M63" si="138">SUM(C51:C53)</f>
        <v>268123.53000000009</v>
      </c>
      <c r="D63" s="219">
        <f t="shared" si="138"/>
        <v>341123.42000000004</v>
      </c>
      <c r="E63" s="219">
        <f t="shared" si="138"/>
        <v>307586.39999999991</v>
      </c>
      <c r="F63" s="219">
        <f t="shared" si="138"/>
        <v>312002.81999999983</v>
      </c>
      <c r="G63" s="219">
        <f t="shared" si="138"/>
        <v>314085.74999999994</v>
      </c>
      <c r="H63" s="219">
        <f t="shared" si="138"/>
        <v>225185.55999999994</v>
      </c>
      <c r="I63" s="219">
        <f t="shared" si="138"/>
        <v>291368.51999999996</v>
      </c>
      <c r="J63" s="219">
        <f t="shared" si="138"/>
        <v>290915.21000000002</v>
      </c>
      <c r="K63" s="219">
        <f t="shared" si="138"/>
        <v>314581.43999999971</v>
      </c>
      <c r="L63" s="219">
        <f t="shared" si="138"/>
        <v>384861.72999999969</v>
      </c>
      <c r="M63" s="220">
        <f t="shared" si="138"/>
        <v>406846.5299999998</v>
      </c>
      <c r="N63" s="76">
        <f t="shared" si="131"/>
        <v>5.712389226125477E-2</v>
      </c>
      <c r="P63" s="134"/>
      <c r="Q63" s="218">
        <f>SUM(Q51:Q53)</f>
        <v>45609.39</v>
      </c>
      <c r="R63" s="219">
        <f t="shared" ref="R63:AB63" si="139">SUM(R51:R53)</f>
        <v>53062.921000000002</v>
      </c>
      <c r="S63" s="219">
        <f t="shared" si="139"/>
        <v>61321.651000000027</v>
      </c>
      <c r="T63" s="219">
        <f t="shared" si="139"/>
        <v>63351.315999999992</v>
      </c>
      <c r="U63" s="219">
        <f t="shared" si="139"/>
        <v>61448.611999999994</v>
      </c>
      <c r="V63" s="219">
        <f t="shared" si="139"/>
        <v>65590.697999999975</v>
      </c>
      <c r="W63" s="219">
        <f t="shared" si="139"/>
        <v>58604.442999999985</v>
      </c>
      <c r="X63" s="219">
        <f t="shared" si="139"/>
        <v>74095.891999999963</v>
      </c>
      <c r="Y63" s="219">
        <f t="shared" si="139"/>
        <v>76343.599000000002</v>
      </c>
      <c r="Z63" s="219">
        <f t="shared" si="139"/>
        <v>80321.476000000039</v>
      </c>
      <c r="AA63" s="219">
        <f t="shared" si="139"/>
        <v>98620.367999999988</v>
      </c>
      <c r="AB63" s="220">
        <f t="shared" si="139"/>
        <v>107107.97199999998</v>
      </c>
      <c r="AC63" s="72">
        <f t="shared" si="132"/>
        <v>8.606339818160072E-2</v>
      </c>
      <c r="AE63" s="258">
        <f t="shared" si="134"/>
        <v>1.9450344091466372</v>
      </c>
      <c r="AF63" s="224">
        <f t="shared" si="134"/>
        <v>1.9790475308153666</v>
      </c>
      <c r="AG63" s="224">
        <f t="shared" si="135"/>
        <v>1.7976382565582869</v>
      </c>
      <c r="AH63" s="224">
        <f t="shared" si="135"/>
        <v>2.0596266935079059</v>
      </c>
      <c r="AI63" s="224">
        <f t="shared" si="135"/>
        <v>1.9694889937212756</v>
      </c>
      <c r="AJ63" s="224">
        <f t="shared" si="135"/>
        <v>2.0883054388809423</v>
      </c>
      <c r="AK63" s="224">
        <f t="shared" si="135"/>
        <v>2.6024956040698171</v>
      </c>
      <c r="AL63" s="224">
        <f t="shared" si="135"/>
        <v>2.5430301118322589</v>
      </c>
      <c r="AM63" s="224">
        <f t="shared" si="136"/>
        <v>2.6242560160398627</v>
      </c>
      <c r="AN63" s="224">
        <f t="shared" si="136"/>
        <v>2.5532808292822393</v>
      </c>
      <c r="AO63" s="224">
        <f t="shared" si="136"/>
        <v>2.5624882993692322</v>
      </c>
      <c r="AP63" s="224">
        <f t="shared" si="136"/>
        <v>2.6326382088105809</v>
      </c>
      <c r="AQ63" s="76">
        <f t="shared" si="137"/>
        <v>2.7375699416312026E-2</v>
      </c>
      <c r="AT63" s="135"/>
    </row>
    <row r="64" spans="1:46" ht="20.100000000000001" customHeight="1" x14ac:dyDescent="0.25">
      <c r="A64" s="148" t="s">
        <v>89</v>
      </c>
      <c r="B64" s="144">
        <f>SUM(B51:B53)</f>
        <v>234491.43</v>
      </c>
      <c r="C64" s="201">
        <f>SUM(C51:C53)</f>
        <v>268123.53000000009</v>
      </c>
      <c r="D64" s="201">
        <f>SUM(D51:D53)</f>
        <v>341123.42000000004</v>
      </c>
      <c r="E64" s="201">
        <f t="shared" ref="E64:F64" si="140">SUM(E51:E53)</f>
        <v>307586.39999999991</v>
      </c>
      <c r="F64" s="201">
        <f t="shared" si="140"/>
        <v>312002.81999999983</v>
      </c>
      <c r="G64" s="201">
        <f t="shared" ref="G64:H64" si="141">SUM(G51:G53)</f>
        <v>314085.74999999994</v>
      </c>
      <c r="H64" s="201">
        <f t="shared" si="141"/>
        <v>225185.55999999994</v>
      </c>
      <c r="I64" s="201">
        <f t="shared" ref="I64:M64" si="142">SUM(I51:I53)</f>
        <v>291368.51999999996</v>
      </c>
      <c r="J64" s="201">
        <f t="shared" si="142"/>
        <v>290915.21000000002</v>
      </c>
      <c r="K64" s="201">
        <f t="shared" ref="K64" si="143">SUM(K51:K53)</f>
        <v>314581.43999999971</v>
      </c>
      <c r="L64" s="201">
        <f t="shared" si="142"/>
        <v>384861.72999999969</v>
      </c>
      <c r="M64" s="201">
        <f t="shared" si="142"/>
        <v>406846.5299999998</v>
      </c>
      <c r="N64" s="76">
        <f t="shared" si="131"/>
        <v>5.712389226125477E-2</v>
      </c>
      <c r="P64" s="133" t="s">
        <v>89</v>
      </c>
      <c r="Q64" s="144">
        <f>SUM(Q51:Q53)</f>
        <v>45609.39</v>
      </c>
      <c r="R64" s="201">
        <f>SUM(R51:R53)</f>
        <v>53062.921000000002</v>
      </c>
      <c r="S64" s="201">
        <f>SUM(S51:S53)</f>
        <v>61321.651000000027</v>
      </c>
      <c r="T64" s="201">
        <f>SUM(T51:T53)</f>
        <v>63351.315999999992</v>
      </c>
      <c r="U64" s="201">
        <f t="shared" ref="U64" si="144">SUM(U51:U53)</f>
        <v>61448.611999999994</v>
      </c>
      <c r="V64" s="201">
        <f t="shared" ref="V64:W64" si="145">SUM(V51:V53)</f>
        <v>65590.697999999975</v>
      </c>
      <c r="W64" s="201">
        <f t="shared" si="145"/>
        <v>58604.442999999985</v>
      </c>
      <c r="X64" s="201">
        <f t="shared" ref="X64" si="146">SUM(X51:X53)</f>
        <v>74095.891999999963</v>
      </c>
      <c r="Y64" s="201">
        <f t="shared" ref="Y64:AA64" si="147">SUM(Y51:Y53)</f>
        <v>76343.599000000002</v>
      </c>
      <c r="Z64" s="201">
        <f t="shared" ref="Z64" si="148">SUM(Z51:Z53)</f>
        <v>80321.476000000039</v>
      </c>
      <c r="AA64" s="201">
        <f t="shared" si="147"/>
        <v>98620.367999999988</v>
      </c>
      <c r="AB64" s="3">
        <f>IF(AB53="","",SUM(AB51:AB53))</f>
        <v>107107.97199999998</v>
      </c>
      <c r="AC64" s="67">
        <f t="shared" si="132"/>
        <v>8.606339818160072E-2</v>
      </c>
      <c r="AE64" s="256">
        <f t="shared" si="134"/>
        <v>1.9450344091466372</v>
      </c>
      <c r="AF64" s="203">
        <f t="shared" si="134"/>
        <v>1.9790475308153666</v>
      </c>
      <c r="AG64" s="203">
        <f t="shared" ref="AG64:AL66" si="149">(S64/D64)*10</f>
        <v>1.7976382565582869</v>
      </c>
      <c r="AH64" s="203">
        <f t="shared" si="149"/>
        <v>2.0596266935079059</v>
      </c>
      <c r="AI64" s="203">
        <f t="shared" si="149"/>
        <v>1.9694889937212756</v>
      </c>
      <c r="AJ64" s="203">
        <f t="shared" si="149"/>
        <v>2.0883054388809423</v>
      </c>
      <c r="AK64" s="203">
        <f t="shared" si="149"/>
        <v>2.6024956040698171</v>
      </c>
      <c r="AL64" s="203">
        <f t="shared" si="149"/>
        <v>2.5430301118322589</v>
      </c>
      <c r="AM64" s="203">
        <f t="shared" ref="AM64:AP66" si="150">(Y64/J64)*10</f>
        <v>2.6242560160398627</v>
      </c>
      <c r="AN64" s="203">
        <f t="shared" si="150"/>
        <v>2.5532808292822393</v>
      </c>
      <c r="AO64" s="203">
        <f t="shared" si="150"/>
        <v>2.5624882993692322</v>
      </c>
      <c r="AP64" s="203">
        <f t="shared" si="150"/>
        <v>2.6326382088105809</v>
      </c>
      <c r="AQ64" s="76">
        <f>IF(AP64="","",(AP64-AO64)/AO64)</f>
        <v>2.7375699416312026E-2</v>
      </c>
    </row>
    <row r="65" spans="1:43" ht="20.100000000000001" customHeight="1" x14ac:dyDescent="0.25">
      <c r="A65" s="148" t="s">
        <v>90</v>
      </c>
      <c r="B65" s="144">
        <f>SUM(B54:B56)</f>
        <v>270632.65000000014</v>
      </c>
      <c r="C65" s="201">
        <f>SUM(C54:C56)</f>
        <v>330331.44000000012</v>
      </c>
      <c r="D65" s="201">
        <f>SUM(D54:D56)</f>
        <v>371262.24999999988</v>
      </c>
      <c r="E65" s="201">
        <f t="shared" ref="E65:F65" si="151">SUM(E54:E56)</f>
        <v>341280.04000000004</v>
      </c>
      <c r="F65" s="201">
        <f t="shared" si="151"/>
        <v>330986.2099999999</v>
      </c>
      <c r="G65" s="201">
        <f t="shared" ref="G65:H65" si="152">SUM(G54:G56)</f>
        <v>352389.62000000011</v>
      </c>
      <c r="H65" s="201">
        <f t="shared" si="152"/>
        <v>271249.88999999984</v>
      </c>
      <c r="I65" s="201">
        <f t="shared" ref="I65:L65" si="153">SUM(I54:I56)</f>
        <v>338059.84999999963</v>
      </c>
      <c r="J65" s="201">
        <f t="shared" si="153"/>
        <v>341622.02</v>
      </c>
      <c r="K65" s="201">
        <f t="shared" ref="K65" si="154">SUM(K54:K56)</f>
        <v>348164.02999999968</v>
      </c>
      <c r="L65" s="201">
        <f t="shared" si="153"/>
        <v>368979.56999999995</v>
      </c>
      <c r="M65" s="201"/>
      <c r="N65" s="67" t="str">
        <f t="shared" si="131"/>
        <v/>
      </c>
      <c r="P65" s="134" t="s">
        <v>90</v>
      </c>
      <c r="Q65" s="144">
        <f>SUM(Q54:Q56)</f>
        <v>52069.507000000012</v>
      </c>
      <c r="R65" s="201">
        <f>SUM(R54:R56)</f>
        <v>57799.210999999981</v>
      </c>
      <c r="S65" s="201">
        <f>SUM(S54:S56)</f>
        <v>67284.703999999983</v>
      </c>
      <c r="T65" s="201">
        <f>SUM(T54:T56)</f>
        <v>68302.889999999985</v>
      </c>
      <c r="U65" s="201">
        <f t="shared" ref="U65" si="155">SUM(U54:U56)</f>
        <v>68997.127000000022</v>
      </c>
      <c r="V65" s="201">
        <f t="shared" ref="V65:W65" si="156">SUM(V54:V56)</f>
        <v>75648.96299999996</v>
      </c>
      <c r="W65" s="201">
        <f t="shared" si="156"/>
        <v>65293.128000000026</v>
      </c>
      <c r="X65" s="201">
        <f t="shared" ref="X65" si="157">SUM(X54:X56)</f>
        <v>80241.398000000045</v>
      </c>
      <c r="Y65" s="201">
        <f t="shared" ref="Y65:AA65" si="158">SUM(Y54:Y56)</f>
        <v>84590.548999999999</v>
      </c>
      <c r="Z65" s="201">
        <f t="shared" ref="Z65" si="159">SUM(Z54:Z56)</f>
        <v>84889.636000000028</v>
      </c>
      <c r="AA65" s="201">
        <f t="shared" si="158"/>
        <v>92379.054000000033</v>
      </c>
      <c r="AB65" s="3" t="str">
        <f>IF(AB56="","",SUM(AB54:AB56))</f>
        <v/>
      </c>
      <c r="AC65" s="67" t="str">
        <f t="shared" si="132"/>
        <v/>
      </c>
      <c r="AE65" s="257">
        <f t="shared" si="134"/>
        <v>1.9239920608248851</v>
      </c>
      <c r="AF65" s="204">
        <f t="shared" si="134"/>
        <v>1.7497338733485361</v>
      </c>
      <c r="AG65" s="204">
        <f t="shared" si="149"/>
        <v>1.8123227987763368</v>
      </c>
      <c r="AH65" s="204">
        <f t="shared" si="149"/>
        <v>2.0013737105750451</v>
      </c>
      <c r="AI65" s="204">
        <f t="shared" si="149"/>
        <v>2.0845921949437121</v>
      </c>
      <c r="AJ65" s="204">
        <f t="shared" si="149"/>
        <v>2.1467420918924893</v>
      </c>
      <c r="AK65" s="204">
        <f t="shared" si="149"/>
        <v>2.4071209024269122</v>
      </c>
      <c r="AL65" s="204">
        <f t="shared" si="149"/>
        <v>2.3735855648045794</v>
      </c>
      <c r="AM65" s="204">
        <f t="shared" si="150"/>
        <v>2.4761445119960355</v>
      </c>
      <c r="AN65" s="204">
        <f t="shared" si="150"/>
        <v>2.4382081055300313</v>
      </c>
      <c r="AO65" s="204">
        <f t="shared" si="150"/>
        <v>2.5036360143191683</v>
      </c>
      <c r="AP65" s="204"/>
      <c r="AQ65" s="67"/>
    </row>
    <row r="66" spans="1:43" ht="20.100000000000001" customHeight="1" x14ac:dyDescent="0.25">
      <c r="A66" s="148" t="s">
        <v>91</v>
      </c>
      <c r="B66" s="144">
        <f>SUM(B57:B59)</f>
        <v>362917.66000000003</v>
      </c>
      <c r="C66" s="201">
        <f>SUM(C57:C59)</f>
        <v>410216.99000000011</v>
      </c>
      <c r="D66" s="201">
        <f>SUM(D57:D59)</f>
        <v>402664.01999999979</v>
      </c>
      <c r="E66" s="201">
        <f t="shared" ref="E66:F66" si="160">SUM(E57:E59)</f>
        <v>374827.90000000014</v>
      </c>
      <c r="F66" s="201">
        <f t="shared" si="160"/>
        <v>411823.39999999991</v>
      </c>
      <c r="G66" s="201">
        <f t="shared" ref="G66:H66" si="161">SUM(G57:G59)</f>
        <v>392287.49999999988</v>
      </c>
      <c r="H66" s="201">
        <f t="shared" si="161"/>
        <v>324909.64999999991</v>
      </c>
      <c r="I66" s="201">
        <f t="shared" ref="I66:L66" si="162">SUM(I57:I59)</f>
        <v>335894.45999999973</v>
      </c>
      <c r="J66" s="201">
        <f t="shared" si="162"/>
        <v>323029.73000000004</v>
      </c>
      <c r="K66" s="201">
        <f t="shared" ref="K66" si="163">SUM(K57:K59)</f>
        <v>359624.85999999987</v>
      </c>
      <c r="L66" s="201">
        <f t="shared" si="162"/>
        <v>482892.87999999989</v>
      </c>
      <c r="M66" s="201"/>
      <c r="N66" s="67" t="str">
        <f t="shared" si="131"/>
        <v/>
      </c>
      <c r="P66" s="134" t="s">
        <v>91</v>
      </c>
      <c r="Q66" s="144">
        <f>SUM(Q57:Q59)</f>
        <v>66706.640000000043</v>
      </c>
      <c r="R66" s="201">
        <f>SUM(R57:R59)</f>
        <v>75687.896000000008</v>
      </c>
      <c r="S66" s="201">
        <f>SUM(S57:S59)</f>
        <v>78884.929000000004</v>
      </c>
      <c r="T66" s="201">
        <f>SUM(T57:T59)</f>
        <v>90834.866999999969</v>
      </c>
      <c r="U66" s="201">
        <f t="shared" ref="U66" si="164">SUM(U57:U59)</f>
        <v>90275.416000000056</v>
      </c>
      <c r="V66" s="201">
        <f t="shared" ref="V66:W66" si="165">SUM(V57:V59)</f>
        <v>87840.50900000002</v>
      </c>
      <c r="W66" s="201">
        <f t="shared" si="165"/>
        <v>78765.768000000011</v>
      </c>
      <c r="X66" s="201">
        <f t="shared" ref="X66" si="166">SUM(X57:X59)</f>
        <v>86377.072000000029</v>
      </c>
      <c r="Y66" s="201">
        <f t="shared" ref="Y66:AA66" si="167">SUM(Y57:Y59)</f>
        <v>89313.755000000005</v>
      </c>
      <c r="Z66" s="201">
        <f t="shared" ref="Z66" si="168">SUM(Z57:Z59)</f>
        <v>95872.349999999977</v>
      </c>
      <c r="AA66" s="201">
        <f t="shared" si="167"/>
        <v>127343.10599999994</v>
      </c>
      <c r="AB66" s="3" t="str">
        <f>IF(AB59="","",SUM(AB57:AB59))</f>
        <v/>
      </c>
      <c r="AC66" s="67" t="str">
        <f t="shared" si="132"/>
        <v/>
      </c>
      <c r="AE66" s="257">
        <f t="shared" si="134"/>
        <v>1.8380654168220978</v>
      </c>
      <c r="AF66" s="204">
        <f t="shared" si="134"/>
        <v>1.8450697519866253</v>
      </c>
      <c r="AG66" s="204">
        <f t="shared" si="149"/>
        <v>1.959075682997454</v>
      </c>
      <c r="AH66" s="204">
        <f t="shared" si="149"/>
        <v>2.4233752876986996</v>
      </c>
      <c r="AI66" s="204">
        <f t="shared" si="149"/>
        <v>2.1920904931579916</v>
      </c>
      <c r="AJ66" s="204">
        <f t="shared" si="149"/>
        <v>2.2391870503138653</v>
      </c>
      <c r="AK66" s="204">
        <f t="shared" si="149"/>
        <v>2.4242360299240122</v>
      </c>
      <c r="AL66" s="204">
        <f t="shared" si="149"/>
        <v>2.5715539339350846</v>
      </c>
      <c r="AM66" s="204">
        <f t="shared" si="150"/>
        <v>2.764877245199691</v>
      </c>
      <c r="AN66" s="204">
        <f t="shared" si="150"/>
        <v>2.6658988480384815</v>
      </c>
      <c r="AO66" s="204">
        <f t="shared" si="150"/>
        <v>2.6370880846286231</v>
      </c>
      <c r="AP66" s="204"/>
      <c r="AQ66" s="67"/>
    </row>
    <row r="67" spans="1:43" ht="20.100000000000001" customHeight="1" thickBot="1" x14ac:dyDescent="0.3">
      <c r="A67" s="149" t="s">
        <v>92</v>
      </c>
      <c r="B67" s="255">
        <f>SUM(B60:B62)</f>
        <v>301452.82000000007</v>
      </c>
      <c r="C67" s="202">
        <f>SUM(C60:C62)</f>
        <v>388105.86999999988</v>
      </c>
      <c r="D67" s="202">
        <f>IF(D62="","",SUM(D60:D62))</f>
        <v>380957.63999999966</v>
      </c>
      <c r="E67" s="202">
        <f t="shared" ref="E67:F67" si="169">IF(E62="","",SUM(E60:E62))</f>
        <v>378869.0400000001</v>
      </c>
      <c r="F67" s="202">
        <f t="shared" si="169"/>
        <v>396865.16000000021</v>
      </c>
      <c r="G67" s="202">
        <f t="shared" ref="G67:H67" si="170">IF(G62="","",SUM(G60:G62))</f>
        <v>336903.74</v>
      </c>
      <c r="H67" s="202">
        <f t="shared" si="170"/>
        <v>311374.30999999976</v>
      </c>
      <c r="I67" s="202">
        <f t="shared" ref="I67" si="171">IF(I62="","",SUM(I60:I62))</f>
        <v>337617.05000000005</v>
      </c>
      <c r="J67" s="202">
        <f t="shared" ref="J67:M67" si="172">IF(J62="","",SUM(J60:J62))</f>
        <v>314897.43999999994</v>
      </c>
      <c r="K67" s="202">
        <f t="shared" ref="K67" si="173">IF(K62="","",SUM(K60:K62))</f>
        <v>372869.66999999981</v>
      </c>
      <c r="L67" s="202">
        <f t="shared" si="172"/>
        <v>490808.68000000011</v>
      </c>
      <c r="M67" s="202" t="str">
        <f t="shared" si="172"/>
        <v/>
      </c>
      <c r="N67" s="70" t="str">
        <f t="shared" si="131"/>
        <v/>
      </c>
      <c r="P67" s="136" t="s">
        <v>92</v>
      </c>
      <c r="Q67" s="255">
        <f>SUM(Q60:Q62)</f>
        <v>63838.016000000018</v>
      </c>
      <c r="R67" s="202">
        <f>SUM(R60:R62)</f>
        <v>79380.659999999989</v>
      </c>
      <c r="S67" s="202">
        <f>IF(S62="","",SUM(S60:S62))</f>
        <v>89950.456999999995</v>
      </c>
      <c r="T67" s="202">
        <f>IF(T62="","",SUM(T60:T62))</f>
        <v>90706.435000000056</v>
      </c>
      <c r="U67" s="202">
        <f t="shared" ref="U67" si="174">IF(U62="","",SUM(U60:U62))</f>
        <v>98610.478999999992</v>
      </c>
      <c r="V67" s="202">
        <f t="shared" ref="V67:AB67" si="175">IF(V62="","",SUM(V60:V62))</f>
        <v>84566.343999999997</v>
      </c>
      <c r="W67" s="202">
        <f t="shared" si="175"/>
        <v>90045.485000000015</v>
      </c>
      <c r="X67" s="202">
        <f t="shared" ref="X67" si="176">IF(X62="","",SUM(X60:X62))</f>
        <v>94962.186000000016</v>
      </c>
      <c r="Y67" s="202">
        <f t="shared" ref="Y67:AA67" si="177">IF(Y62="","",SUM(Y60:Y62))</f>
        <v>95891.539000000004</v>
      </c>
      <c r="Z67" s="202">
        <f t="shared" ref="Z67" si="178">IF(Z62="","",SUM(Z60:Z62))</f>
        <v>103388.924</v>
      </c>
      <c r="AA67" s="202">
        <f t="shared" si="177"/>
        <v>139997.84099999999</v>
      </c>
      <c r="AB67" s="150" t="str">
        <f t="shared" si="175"/>
        <v/>
      </c>
      <c r="AC67" s="70" t="str">
        <f t="shared" si="132"/>
        <v/>
      </c>
      <c r="AE67" s="259">
        <f t="shared" si="134"/>
        <v>2.1176785143360082</v>
      </c>
      <c r="AF67" s="205">
        <f t="shared" si="134"/>
        <v>2.0453352071175841</v>
      </c>
      <c r="AG67" s="205">
        <f t="shared" ref="AG67:AL67" si="179">IF(S62="","",(S67/D67)*10)</f>
        <v>2.3611669003409426</v>
      </c>
      <c r="AH67" s="205">
        <f t="shared" si="179"/>
        <v>2.3941369028200361</v>
      </c>
      <c r="AI67" s="205">
        <f t="shared" si="179"/>
        <v>2.4847350923925884</v>
      </c>
      <c r="AJ67" s="205">
        <f t="shared" si="179"/>
        <v>2.5101040433685897</v>
      </c>
      <c r="AK67" s="205">
        <f t="shared" si="179"/>
        <v>2.8918726467832263</v>
      </c>
      <c r="AL67" s="205">
        <f t="shared" si="179"/>
        <v>2.8127189074129992</v>
      </c>
      <c r="AM67" s="205">
        <f t="shared" ref="AM67:AP67" si="180">IF(Y62="","",(Y67/J67)*10)</f>
        <v>3.045167309076886</v>
      </c>
      <c r="AN67" s="205">
        <f t="shared" si="180"/>
        <v>2.7727898597920304</v>
      </c>
      <c r="AO67" s="205">
        <f t="shared" si="180"/>
        <v>2.8523913024521077</v>
      </c>
      <c r="AP67" s="205" t="str">
        <f t="shared" si="180"/>
        <v/>
      </c>
      <c r="AQ67" s="70" t="str">
        <f t="shared" si="137"/>
        <v/>
      </c>
    </row>
    <row r="68" spans="1:43" x14ac:dyDescent="0.25"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</row>
  </sheetData>
  <mergeCells count="24">
    <mergeCell ref="A26:A27"/>
    <mergeCell ref="B26:M26"/>
    <mergeCell ref="N26:N27"/>
    <mergeCell ref="P26:P27"/>
    <mergeCell ref="Q4:AB4"/>
    <mergeCell ref="A4:A5"/>
    <mergeCell ref="B4:M4"/>
    <mergeCell ref="N4:N5"/>
    <mergeCell ref="P4:P5"/>
    <mergeCell ref="Q26:AB26"/>
    <mergeCell ref="AC26:AC27"/>
    <mergeCell ref="AE26:AP26"/>
    <mergeCell ref="AQ26:AQ27"/>
    <mergeCell ref="AE4:AP4"/>
    <mergeCell ref="AQ4:AQ5"/>
    <mergeCell ref="AC4:AC5"/>
    <mergeCell ref="AE48:AP48"/>
    <mergeCell ref="AQ48:AQ49"/>
    <mergeCell ref="Q48:AB48"/>
    <mergeCell ref="AC48:AC49"/>
    <mergeCell ref="A48:A49"/>
    <mergeCell ref="B48:M48"/>
    <mergeCell ref="N48:N49"/>
    <mergeCell ref="P48:P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B20:AB23 A41 M42:M44 B20:J23 Q20:Y23 M20:M23 Q42:Y45 L42:L45 L64:L67 AA64:AB67 B64:J67 B42:J45 Q64:Y67 K20:K23 L20:L23 Z20:AA23 K42:K45 Z42:AA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N7:N23</xm:sqref>
        </x14:conditionalFormatting>
        <x14:conditionalFormatting xmlns:xm="http://schemas.microsoft.com/office/excel/2006/main">
          <x14:cfRule type="iconSet" priority="37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35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AC7:AC23</xm:sqref>
        </x14:conditionalFormatting>
        <x14:conditionalFormatting xmlns:xm="http://schemas.microsoft.com/office/excel/2006/main">
          <x14:cfRule type="iconSet" priority="16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N29:N45</xm:sqref>
        </x14:conditionalFormatting>
        <x14:conditionalFormatting xmlns:xm="http://schemas.microsoft.com/office/excel/2006/main">
          <x14:cfRule type="iconSet" priority="13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11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AC29:AC45</xm:sqref>
        </x14:conditionalFormatting>
        <x14:conditionalFormatting xmlns:xm="http://schemas.microsoft.com/office/excel/2006/main">
          <x14:cfRule type="iconSet" priority="8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N51:N67</xm:sqref>
        </x14:conditionalFormatting>
        <x14:conditionalFormatting xmlns:xm="http://schemas.microsoft.com/office/excel/2006/main">
          <x14:cfRule type="iconSet" priority="5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  <x14:conditionalFormatting xmlns:xm="http://schemas.microsoft.com/office/excel/2006/main">
          <x14:cfRule type="iconSet" priority="3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AC51:AC67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70"/>
  <sheetViews>
    <sheetView showGridLines="0" workbookViewId="0">
      <selection activeCell="AQ65" sqref="AQ65"/>
    </sheetView>
  </sheetViews>
  <sheetFormatPr defaultRowHeight="15" x14ac:dyDescent="0.25"/>
  <cols>
    <col min="1" max="1" width="18.7109375" customWidth="1"/>
    <col min="14" max="14" width="10.140625" style="50" customWidth="1"/>
    <col min="15" max="15" width="1.7109375" customWidth="1"/>
    <col min="16" max="16" width="18.7109375" hidden="1" customWidth="1"/>
    <col min="29" max="29" width="10" style="50" customWidth="1"/>
    <col min="30" max="30" width="1.7109375" customWidth="1"/>
    <col min="43" max="43" width="10" style="50" customWidth="1"/>
    <col min="45" max="46" width="9.140625" style="129"/>
  </cols>
  <sheetData>
    <row r="1" spans="1:46" ht="15.75" x14ac:dyDescent="0.25">
      <c r="A1" s="6" t="s">
        <v>112</v>
      </c>
    </row>
    <row r="3" spans="1:46" ht="15.75" thickBot="1" x14ac:dyDescent="0.3">
      <c r="N3" s="274" t="s">
        <v>1</v>
      </c>
      <c r="AC3" s="174">
        <v>1000</v>
      </c>
      <c r="AQ3" s="174" t="s">
        <v>51</v>
      </c>
    </row>
    <row r="4" spans="1:46" ht="20.100000000000001" customHeight="1" x14ac:dyDescent="0.25">
      <c r="A4" s="390" t="s">
        <v>3</v>
      </c>
      <c r="B4" s="392" t="s">
        <v>75</v>
      </c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7"/>
      <c r="N4" s="395" t="s">
        <v>119</v>
      </c>
      <c r="P4" s="393" t="s">
        <v>3</v>
      </c>
      <c r="Q4" s="385" t="s">
        <v>75</v>
      </c>
      <c r="R4" s="386"/>
      <c r="S4" s="386"/>
      <c r="T4" s="386"/>
      <c r="U4" s="386"/>
      <c r="V4" s="386"/>
      <c r="W4" s="386"/>
      <c r="X4" s="386"/>
      <c r="Y4" s="386"/>
      <c r="Z4" s="386"/>
      <c r="AA4" s="386"/>
      <c r="AB4" s="387"/>
      <c r="AC4" s="397" t="s">
        <v>119</v>
      </c>
      <c r="AE4" s="385" t="s">
        <v>75</v>
      </c>
      <c r="AF4" s="386"/>
      <c r="AG4" s="386"/>
      <c r="AH4" s="386"/>
      <c r="AI4" s="386"/>
      <c r="AJ4" s="386"/>
      <c r="AK4" s="386"/>
      <c r="AL4" s="386"/>
      <c r="AM4" s="386"/>
      <c r="AN4" s="386"/>
      <c r="AO4" s="386"/>
      <c r="AP4" s="387"/>
      <c r="AQ4" s="395" t="s">
        <v>119</v>
      </c>
    </row>
    <row r="5" spans="1:46" ht="20.100000000000001" customHeight="1" thickBot="1" x14ac:dyDescent="0.3">
      <c r="A5" s="391"/>
      <c r="B5" s="120">
        <v>2010</v>
      </c>
      <c r="C5" s="181">
        <v>2011</v>
      </c>
      <c r="D5" s="181">
        <v>2012</v>
      </c>
      <c r="E5" s="181">
        <v>2013</v>
      </c>
      <c r="F5" s="181">
        <v>2014</v>
      </c>
      <c r="G5" s="181">
        <v>2015</v>
      </c>
      <c r="H5" s="181">
        <v>2016</v>
      </c>
      <c r="I5" s="181">
        <v>2017</v>
      </c>
      <c r="J5" s="181">
        <v>2018</v>
      </c>
      <c r="K5" s="181">
        <v>2019</v>
      </c>
      <c r="L5" s="181">
        <v>2020</v>
      </c>
      <c r="M5" s="179">
        <v>2021</v>
      </c>
      <c r="N5" s="396"/>
      <c r="P5" s="394"/>
      <c r="Q5" s="31">
        <v>2010</v>
      </c>
      <c r="R5" s="181">
        <v>2011</v>
      </c>
      <c r="S5" s="181">
        <v>2012</v>
      </c>
      <c r="T5" s="181">
        <v>2013</v>
      </c>
      <c r="U5" s="181">
        <v>2014</v>
      </c>
      <c r="V5" s="181">
        <v>2015</v>
      </c>
      <c r="W5" s="181">
        <v>2016</v>
      </c>
      <c r="X5" s="181">
        <v>2017</v>
      </c>
      <c r="Y5" s="181">
        <v>2018</v>
      </c>
      <c r="Z5" s="181">
        <v>2019</v>
      </c>
      <c r="AA5" s="181">
        <v>2020</v>
      </c>
      <c r="AB5" s="179">
        <v>2021</v>
      </c>
      <c r="AC5" s="398"/>
      <c r="AE5" s="31">
        <v>2010</v>
      </c>
      <c r="AF5" s="181">
        <v>2011</v>
      </c>
      <c r="AG5" s="181">
        <v>2012</v>
      </c>
      <c r="AH5" s="181">
        <v>2013</v>
      </c>
      <c r="AI5" s="181">
        <v>2014</v>
      </c>
      <c r="AJ5" s="181">
        <v>2015</v>
      </c>
      <c r="AK5" s="181">
        <v>2016</v>
      </c>
      <c r="AL5" s="181">
        <v>2017</v>
      </c>
      <c r="AM5" s="181">
        <v>2018</v>
      </c>
      <c r="AN5" s="181">
        <v>2019</v>
      </c>
      <c r="AO5" s="181">
        <v>2020</v>
      </c>
      <c r="AP5" s="179">
        <v>2021</v>
      </c>
      <c r="AQ5" s="396"/>
      <c r="AS5" s="131">
        <v>2013</v>
      </c>
      <c r="AT5" s="131">
        <v>2014</v>
      </c>
    </row>
    <row r="6" spans="1:46" ht="3" customHeight="1" thickBot="1" x14ac:dyDescent="0.3">
      <c r="A6" s="132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73"/>
      <c r="O6" s="8"/>
      <c r="P6" s="132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73"/>
      <c r="AD6" s="8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75"/>
    </row>
    <row r="7" spans="1:46" ht="20.100000000000001" customHeight="1" x14ac:dyDescent="0.25">
      <c r="A7" s="147" t="s">
        <v>77</v>
      </c>
      <c r="B7" s="46">
        <v>112208.21</v>
      </c>
      <c r="C7" s="200">
        <v>125412.47000000002</v>
      </c>
      <c r="D7" s="200">
        <v>111648.51</v>
      </c>
      <c r="E7" s="200">
        <v>101032.48999999999</v>
      </c>
      <c r="F7" s="200">
        <v>181499.08999999997</v>
      </c>
      <c r="G7" s="200">
        <v>165515.38999999981</v>
      </c>
      <c r="H7" s="200">
        <v>127441.33000000005</v>
      </c>
      <c r="I7" s="200">
        <v>165564.63999999996</v>
      </c>
      <c r="J7" s="273">
        <v>108022.51</v>
      </c>
      <c r="K7" s="273">
        <v>201133.06000000003</v>
      </c>
      <c r="L7" s="273">
        <v>236927.38999999998</v>
      </c>
      <c r="M7" s="139">
        <v>216387</v>
      </c>
      <c r="N7" s="76">
        <f>IF(M7="","",(M7-L7)/L7)</f>
        <v>-8.6694873057943975E-2</v>
      </c>
      <c r="P7" s="134" t="s">
        <v>77</v>
      </c>
      <c r="Q7" s="46">
        <v>5046.811999999999</v>
      </c>
      <c r="R7" s="200">
        <v>5419.8780000000006</v>
      </c>
      <c r="S7" s="200">
        <v>5376.692</v>
      </c>
      <c r="T7" s="200">
        <v>8185.9700000000021</v>
      </c>
      <c r="U7" s="200">
        <v>9253.7109999999993</v>
      </c>
      <c r="V7" s="200">
        <v>8018.4579999999987</v>
      </c>
      <c r="W7" s="200">
        <v>7549.5260000000026</v>
      </c>
      <c r="X7" s="200">
        <v>9256.76</v>
      </c>
      <c r="Y7" s="200">
        <v>8429.6530000000002</v>
      </c>
      <c r="Z7" s="200">
        <v>12162.242999999999</v>
      </c>
      <c r="AA7" s="200">
        <v>14039.504000000006</v>
      </c>
      <c r="AB7" s="139">
        <v>11512.301999999992</v>
      </c>
      <c r="AC7" s="76">
        <f>IF(AB7="","",(AB7-AA7)/AA7)</f>
        <v>-0.18000650165419041</v>
      </c>
      <c r="AE7" s="151">
        <f t="shared" ref="AE7:AE16" si="0">(Q7/B7)*10</f>
        <v>0.44977207995742902</v>
      </c>
      <c r="AF7" s="203">
        <f t="shared" ref="AF7:AF16" si="1">(R7/C7)*10</f>
        <v>0.43216420185329257</v>
      </c>
      <c r="AG7" s="203">
        <f t="shared" ref="AG7:AG16" si="2">(S7/D7)*10</f>
        <v>0.48157310832003042</v>
      </c>
      <c r="AH7" s="203">
        <f t="shared" ref="AH7:AH16" si="3">(T7/E7)*10</f>
        <v>0.81023144139078462</v>
      </c>
      <c r="AI7" s="203">
        <f t="shared" ref="AI7:AI16" si="4">(U7/F7)*10</f>
        <v>0.50984889235532815</v>
      </c>
      <c r="AJ7" s="203">
        <f t="shared" ref="AJ7:AJ16" si="5">(V7/G7)*10</f>
        <v>0.48445392298565154</v>
      </c>
      <c r="AK7" s="203">
        <f t="shared" ref="AK7:AK16" si="6">(W7/H7)*10</f>
        <v>0.5923922796474268</v>
      </c>
      <c r="AL7" s="203">
        <f t="shared" ref="AL7:AL22" si="7">(X7/I7)*10</f>
        <v>0.55910247502123656</v>
      </c>
      <c r="AM7" s="203">
        <f t="shared" ref="AM7:AM22" si="8">(Y7/J7)*10</f>
        <v>0.78036077850810914</v>
      </c>
      <c r="AN7" s="203">
        <f t="shared" ref="AN7:AP22" si="9">(Z7/K7)*10</f>
        <v>0.60468642002463424</v>
      </c>
      <c r="AO7" s="203">
        <f t="shared" si="9"/>
        <v>0.59256568014360878</v>
      </c>
      <c r="AP7" s="203">
        <f t="shared" si="9"/>
        <v>0.53202373525211744</v>
      </c>
      <c r="AQ7" s="76">
        <f>IF(AP7="","",(AP7-AO7)/AO7)</f>
        <v>-0.10216917199257802</v>
      </c>
      <c r="AS7" s="135"/>
      <c r="AT7" s="135"/>
    </row>
    <row r="8" spans="1:46" ht="20.100000000000001" customHeight="1" x14ac:dyDescent="0.25">
      <c r="A8" s="148" t="s">
        <v>78</v>
      </c>
      <c r="B8" s="25">
        <v>103876.33999999997</v>
      </c>
      <c r="C8" s="201">
        <v>109703.67999999998</v>
      </c>
      <c r="D8" s="201">
        <v>90718.43</v>
      </c>
      <c r="E8" s="201">
        <v>91462.49</v>
      </c>
      <c r="F8" s="201">
        <v>178750.52</v>
      </c>
      <c r="G8" s="201">
        <v>189327.78999999998</v>
      </c>
      <c r="H8" s="201">
        <v>161032.97</v>
      </c>
      <c r="I8" s="201">
        <v>180460.41999999998</v>
      </c>
      <c r="J8" s="271">
        <v>101175.85</v>
      </c>
      <c r="K8" s="271">
        <v>239012.21</v>
      </c>
      <c r="L8" s="271">
        <v>200588.72000000015</v>
      </c>
      <c r="M8" s="3">
        <v>248077.80999999988</v>
      </c>
      <c r="N8" s="67">
        <f t="shared" ref="N8:N23" si="10">IF(M8="","",(M8-L8)/L8)</f>
        <v>0.23674855694776706</v>
      </c>
      <c r="P8" s="134" t="s">
        <v>78</v>
      </c>
      <c r="Q8" s="25">
        <v>4875.3999999999996</v>
      </c>
      <c r="R8" s="201">
        <v>5047.22</v>
      </c>
      <c r="S8" s="201">
        <v>4979.2489999999998</v>
      </c>
      <c r="T8" s="201">
        <v>7645.0780000000004</v>
      </c>
      <c r="U8" s="201">
        <v>9124.9479999999967</v>
      </c>
      <c r="V8" s="201">
        <v>9271.5960000000014</v>
      </c>
      <c r="W8" s="201">
        <v>8398.7909999999993</v>
      </c>
      <c r="X8" s="201">
        <v>10079.532000000001</v>
      </c>
      <c r="Y8" s="201">
        <v>9460.1350000000002</v>
      </c>
      <c r="Z8" s="201">
        <v>13827.451999999999</v>
      </c>
      <c r="AA8" s="201">
        <v>13025.930999999986</v>
      </c>
      <c r="AB8" s="3">
        <v>12394.753000000001</v>
      </c>
      <c r="AC8" s="67">
        <f t="shared" ref="AC8:AC23" si="11">IF(AB8="","",(AB8-AA8)/AA8)</f>
        <v>-4.8455500032971617E-2</v>
      </c>
      <c r="AE8" s="152">
        <f t="shared" si="0"/>
        <v>0.46934653261753362</v>
      </c>
      <c r="AF8" s="204">
        <f t="shared" si="1"/>
        <v>0.46007754707955117</v>
      </c>
      <c r="AG8" s="204">
        <f t="shared" si="2"/>
        <v>0.54886851547144277</v>
      </c>
      <c r="AH8" s="204">
        <f t="shared" si="3"/>
        <v>0.83587031142493495</v>
      </c>
      <c r="AI8" s="204">
        <f t="shared" si="4"/>
        <v>0.51048511635099003</v>
      </c>
      <c r="AJ8" s="204">
        <f t="shared" si="5"/>
        <v>0.48971130968147902</v>
      </c>
      <c r="AK8" s="204">
        <f t="shared" si="6"/>
        <v>0.52155723141664712</v>
      </c>
      <c r="AL8" s="204">
        <f t="shared" si="7"/>
        <v>0.55854530317506745</v>
      </c>
      <c r="AM8" s="204">
        <f t="shared" si="8"/>
        <v>0.93501907816934571</v>
      </c>
      <c r="AN8" s="204">
        <f t="shared" si="9"/>
        <v>0.57852492138372347</v>
      </c>
      <c r="AO8" s="204">
        <f t="shared" si="9"/>
        <v>0.64938502025437805</v>
      </c>
      <c r="AP8" s="204">
        <f t="shared" ref="AP8" si="12">(AB8/M8)*10</f>
        <v>0.49963166798352526</v>
      </c>
      <c r="AQ8" s="67">
        <f>IF(AP8="","",(AP8-AO8)/AO8)</f>
        <v>-0.2306079561431694</v>
      </c>
      <c r="AS8" s="135"/>
      <c r="AT8" s="135"/>
    </row>
    <row r="9" spans="1:46" ht="20.100000000000001" customHeight="1" x14ac:dyDescent="0.25">
      <c r="A9" s="148" t="s">
        <v>79</v>
      </c>
      <c r="B9" s="25">
        <v>167912.4499999999</v>
      </c>
      <c r="C9" s="201">
        <v>125645.36999999997</v>
      </c>
      <c r="D9" s="201">
        <v>135794.10999999996</v>
      </c>
      <c r="E9" s="201">
        <v>78438.490000000034</v>
      </c>
      <c r="F9" s="201">
        <v>159258.74000000002</v>
      </c>
      <c r="G9" s="201">
        <v>179781.25999999998</v>
      </c>
      <c r="H9" s="201">
        <v>158298.96</v>
      </c>
      <c r="I9" s="201">
        <v>184761.43000000002</v>
      </c>
      <c r="J9" s="271">
        <v>131254.85999999999</v>
      </c>
      <c r="K9" s="271">
        <v>209750.07</v>
      </c>
      <c r="L9" s="271">
        <v>211179.16999999975</v>
      </c>
      <c r="M9" s="3">
        <v>289613.14000000042</v>
      </c>
      <c r="N9" s="67">
        <f t="shared" si="10"/>
        <v>0.37140959498988829</v>
      </c>
      <c r="P9" s="134" t="s">
        <v>79</v>
      </c>
      <c r="Q9" s="25">
        <v>7464.3919999999998</v>
      </c>
      <c r="R9" s="201">
        <v>5720.5099999999993</v>
      </c>
      <c r="S9" s="201">
        <v>6851.9379999999956</v>
      </c>
      <c r="T9" s="201">
        <v>7142.3209999999999</v>
      </c>
      <c r="U9" s="201">
        <v>8172.4949999999981</v>
      </c>
      <c r="V9" s="201">
        <v>8953.7059999999983</v>
      </c>
      <c r="W9" s="201">
        <v>8549.0249999999996</v>
      </c>
      <c r="X9" s="201">
        <v>9978.1299999999992</v>
      </c>
      <c r="Y9" s="201">
        <v>10309.046</v>
      </c>
      <c r="Z9" s="201">
        <v>11853.175999999999</v>
      </c>
      <c r="AA9" s="201">
        <v>12759.970999999994</v>
      </c>
      <c r="AB9" s="3">
        <v>15166.439000000004</v>
      </c>
      <c r="AC9" s="67">
        <f t="shared" si="11"/>
        <v>0.18859509947162192</v>
      </c>
      <c r="AE9" s="152">
        <f t="shared" si="0"/>
        <v>0.44454071154342661</v>
      </c>
      <c r="AF9" s="204">
        <f t="shared" si="1"/>
        <v>0.45529015514061527</v>
      </c>
      <c r="AG9" s="204">
        <f t="shared" si="2"/>
        <v>0.50458285709151873</v>
      </c>
      <c r="AH9" s="204">
        <f t="shared" si="3"/>
        <v>0.9105632961572816</v>
      </c>
      <c r="AI9" s="204">
        <f t="shared" si="4"/>
        <v>0.51315833592555093</v>
      </c>
      <c r="AJ9" s="204">
        <f t="shared" si="5"/>
        <v>0.49803333228390984</v>
      </c>
      <c r="AK9" s="204">
        <f t="shared" si="6"/>
        <v>0.54005566429495178</v>
      </c>
      <c r="AL9" s="204">
        <f t="shared" si="7"/>
        <v>0.54005481555322443</v>
      </c>
      <c r="AM9" s="204">
        <f t="shared" si="8"/>
        <v>0.78542204075338629</v>
      </c>
      <c r="AN9" s="204">
        <f t="shared" si="9"/>
        <v>0.56510951343186677</v>
      </c>
      <c r="AO9" s="204">
        <f t="shared" si="9"/>
        <v>0.60422488638439142</v>
      </c>
      <c r="AP9" s="204">
        <f t="shared" ref="AP9" si="13">(AB9/M9)*10</f>
        <v>0.52367924328295268</v>
      </c>
      <c r="AQ9" s="67">
        <f>IF(AP9="","",(AP9-AO9)/AO9)</f>
        <v>-0.13330408084217471</v>
      </c>
      <c r="AS9" s="135"/>
      <c r="AT9" s="135"/>
    </row>
    <row r="10" spans="1:46" ht="20.100000000000001" customHeight="1" x14ac:dyDescent="0.25">
      <c r="A10" s="148" t="s">
        <v>80</v>
      </c>
      <c r="B10" s="25">
        <v>170409.85000000006</v>
      </c>
      <c r="C10" s="201">
        <v>125525.65000000001</v>
      </c>
      <c r="D10" s="201">
        <v>131142.06000000003</v>
      </c>
      <c r="E10" s="201">
        <v>111314.47999999998</v>
      </c>
      <c r="F10" s="201">
        <v>139455.4</v>
      </c>
      <c r="G10" s="201">
        <v>172871.54000000007</v>
      </c>
      <c r="H10" s="201">
        <v>120913.15000000001</v>
      </c>
      <c r="I10" s="201">
        <v>195875.86000000002</v>
      </c>
      <c r="J10" s="271">
        <v>150373.06</v>
      </c>
      <c r="K10" s="271">
        <v>244932.87999999998</v>
      </c>
      <c r="L10" s="271">
        <v>230577.15000000011</v>
      </c>
      <c r="M10" s="3"/>
      <c r="N10" s="67" t="str">
        <f t="shared" si="10"/>
        <v/>
      </c>
      <c r="P10" s="134" t="s">
        <v>80</v>
      </c>
      <c r="Q10" s="25">
        <v>7083.5199999999986</v>
      </c>
      <c r="R10" s="201">
        <v>5734.7760000000007</v>
      </c>
      <c r="S10" s="201">
        <v>6986.2150000000011</v>
      </c>
      <c r="T10" s="201">
        <v>8949.2860000000001</v>
      </c>
      <c r="U10" s="201">
        <v>7735.4290000000001</v>
      </c>
      <c r="V10" s="201">
        <v>8580.4020000000019</v>
      </c>
      <c r="W10" s="201">
        <v>6742.456000000001</v>
      </c>
      <c r="X10" s="201">
        <v>10425.911000000004</v>
      </c>
      <c r="Y10" s="201">
        <v>11410.679</v>
      </c>
      <c r="Z10" s="201">
        <v>13024.389000000001</v>
      </c>
      <c r="AA10" s="201">
        <v>13778.058000000006</v>
      </c>
      <c r="AB10" s="3"/>
      <c r="AC10" s="67" t="str">
        <f t="shared" si="11"/>
        <v/>
      </c>
      <c r="AE10" s="152">
        <f t="shared" si="0"/>
        <v>0.41567550232571626</v>
      </c>
      <c r="AF10" s="204">
        <f t="shared" si="1"/>
        <v>0.45686088859129592</v>
      </c>
      <c r="AG10" s="204">
        <f t="shared" si="2"/>
        <v>0.53272115749897475</v>
      </c>
      <c r="AH10" s="204">
        <f t="shared" si="3"/>
        <v>0.80396422819385238</v>
      </c>
      <c r="AI10" s="204">
        <f t="shared" si="4"/>
        <v>0.55468838065790216</v>
      </c>
      <c r="AJ10" s="204">
        <f t="shared" si="5"/>
        <v>0.49634555231011412</v>
      </c>
      <c r="AK10" s="204">
        <f t="shared" si="6"/>
        <v>0.55762801647298088</v>
      </c>
      <c r="AL10" s="204">
        <f t="shared" si="7"/>
        <v>0.53227135799174041</v>
      </c>
      <c r="AM10" s="204">
        <f t="shared" si="8"/>
        <v>0.75882468575155682</v>
      </c>
      <c r="AN10" s="204">
        <f t="shared" si="9"/>
        <v>0.5317533930111793</v>
      </c>
      <c r="AO10" s="204">
        <f t="shared" si="9"/>
        <v>0.59754654786911887</v>
      </c>
      <c r="AP10" s="204"/>
      <c r="AQ10" s="67"/>
      <c r="AS10" s="135"/>
      <c r="AT10" s="135"/>
    </row>
    <row r="11" spans="1:46" ht="20.100000000000001" customHeight="1" x14ac:dyDescent="0.25">
      <c r="A11" s="148" t="s">
        <v>81</v>
      </c>
      <c r="B11" s="25">
        <v>105742.86999999997</v>
      </c>
      <c r="C11" s="201">
        <v>146772.35999999993</v>
      </c>
      <c r="D11" s="201">
        <v>106191.60999999997</v>
      </c>
      <c r="E11" s="201">
        <v>156740.30999999991</v>
      </c>
      <c r="F11" s="201">
        <v>208322.54999999996</v>
      </c>
      <c r="G11" s="201">
        <v>182102.74999999991</v>
      </c>
      <c r="H11" s="201">
        <v>156318.05000000002</v>
      </c>
      <c r="I11" s="201">
        <v>208364.81999999995</v>
      </c>
      <c r="J11" s="271">
        <v>123404.02</v>
      </c>
      <c r="K11" s="271">
        <v>228431.58000000013</v>
      </c>
      <c r="L11" s="271">
        <v>188571.29999999996</v>
      </c>
      <c r="M11" s="3"/>
      <c r="N11" s="67" t="str">
        <f t="shared" si="10"/>
        <v/>
      </c>
      <c r="P11" s="134" t="s">
        <v>81</v>
      </c>
      <c r="Q11" s="25">
        <v>5269.9080000000022</v>
      </c>
      <c r="R11" s="201">
        <v>6791.5110000000022</v>
      </c>
      <c r="S11" s="201">
        <v>6331.175000000002</v>
      </c>
      <c r="T11" s="201">
        <v>12356.189000000002</v>
      </c>
      <c r="U11" s="201">
        <v>10013.188000000002</v>
      </c>
      <c r="V11" s="201">
        <v>9709.3430000000008</v>
      </c>
      <c r="W11" s="201">
        <v>9074.4239999999991</v>
      </c>
      <c r="X11" s="201">
        <v>11193.306000000002</v>
      </c>
      <c r="Y11" s="201">
        <v>12194.198</v>
      </c>
      <c r="Z11" s="201">
        <v>12392.851000000002</v>
      </c>
      <c r="AA11" s="201">
        <v>9956.155999999999</v>
      </c>
      <c r="AB11" s="3"/>
      <c r="AC11" s="67" t="str">
        <f t="shared" si="11"/>
        <v/>
      </c>
      <c r="AE11" s="152">
        <f t="shared" si="0"/>
        <v>0.4983700555886183</v>
      </c>
      <c r="AF11" s="204">
        <f t="shared" si="1"/>
        <v>0.46272411236012051</v>
      </c>
      <c r="AG11" s="204">
        <f t="shared" si="2"/>
        <v>0.59620293919642087</v>
      </c>
      <c r="AH11" s="204">
        <f t="shared" si="3"/>
        <v>0.78832235306922693</v>
      </c>
      <c r="AI11" s="204">
        <f t="shared" si="4"/>
        <v>0.48065790285305188</v>
      </c>
      <c r="AJ11" s="204">
        <f t="shared" si="5"/>
        <v>0.53317937263440585</v>
      </c>
      <c r="AK11" s="204">
        <f t="shared" si="6"/>
        <v>0.58051031214885285</v>
      </c>
      <c r="AL11" s="204">
        <f t="shared" si="7"/>
        <v>0.53719749811892448</v>
      </c>
      <c r="AM11" s="204">
        <f t="shared" si="8"/>
        <v>0.98815241189063374</v>
      </c>
      <c r="AN11" s="204">
        <f t="shared" si="9"/>
        <v>0.54251916481950502</v>
      </c>
      <c r="AO11" s="204">
        <f t="shared" si="9"/>
        <v>0.52797832968219449</v>
      </c>
      <c r="AP11" s="204"/>
      <c r="AQ11" s="67"/>
      <c r="AS11" s="135"/>
      <c r="AT11" s="135"/>
    </row>
    <row r="12" spans="1:46" ht="20.100000000000001" customHeight="1" x14ac:dyDescent="0.25">
      <c r="A12" s="148" t="s">
        <v>82</v>
      </c>
      <c r="B12" s="25">
        <v>173043.08000000005</v>
      </c>
      <c r="C12" s="201">
        <v>88557.569999999978</v>
      </c>
      <c r="D12" s="201">
        <v>121066.39000000004</v>
      </c>
      <c r="E12" s="201">
        <v>142381.43</v>
      </c>
      <c r="F12" s="201">
        <v>163673.44999999992</v>
      </c>
      <c r="G12" s="201">
        <v>227727.18000000014</v>
      </c>
      <c r="H12" s="201">
        <v>161332.92000000001</v>
      </c>
      <c r="I12" s="201">
        <v>247351.10999999993</v>
      </c>
      <c r="J12" s="271">
        <v>159573.16</v>
      </c>
      <c r="K12" s="271">
        <v>248865.2099999999</v>
      </c>
      <c r="L12" s="271">
        <v>193248.36</v>
      </c>
      <c r="M12" s="3"/>
      <c r="N12" s="67" t="str">
        <f t="shared" si="10"/>
        <v/>
      </c>
      <c r="P12" s="134" t="s">
        <v>82</v>
      </c>
      <c r="Q12" s="25">
        <v>8468.7459999999992</v>
      </c>
      <c r="R12" s="201">
        <v>4467.674</v>
      </c>
      <c r="S12" s="201">
        <v>6989.1480000000029</v>
      </c>
      <c r="T12" s="201">
        <v>11275.52199999999</v>
      </c>
      <c r="U12" s="201">
        <v>8874.6120000000028</v>
      </c>
      <c r="V12" s="201">
        <v>11770.861000000004</v>
      </c>
      <c r="W12" s="201">
        <v>9513.2329999999984</v>
      </c>
      <c r="X12" s="201">
        <v>14562.611999999999</v>
      </c>
      <c r="Y12" s="201">
        <v>13054.882</v>
      </c>
      <c r="Z12" s="201">
        <v>13834.111000000008</v>
      </c>
      <c r="AA12" s="201">
        <v>11930.902999999995</v>
      </c>
      <c r="AB12" s="3"/>
      <c r="AC12" s="67" t="str">
        <f t="shared" si="11"/>
        <v/>
      </c>
      <c r="AE12" s="152">
        <f t="shared" si="0"/>
        <v>0.48940102083250003</v>
      </c>
      <c r="AF12" s="204">
        <f t="shared" si="1"/>
        <v>0.50449374344847098</v>
      </c>
      <c r="AG12" s="204">
        <f t="shared" si="2"/>
        <v>0.57729878622795316</v>
      </c>
      <c r="AH12" s="204">
        <f t="shared" si="3"/>
        <v>0.79192363779461905</v>
      </c>
      <c r="AI12" s="204">
        <f t="shared" si="4"/>
        <v>0.54221451310521085</v>
      </c>
      <c r="AJ12" s="204">
        <f t="shared" si="5"/>
        <v>0.51688432623633229</v>
      </c>
      <c r="AK12" s="204">
        <f t="shared" si="6"/>
        <v>0.58966471319058733</v>
      </c>
      <c r="AL12" s="204">
        <f t="shared" si="7"/>
        <v>0.5887425368740008</v>
      </c>
      <c r="AM12" s="204">
        <f t="shared" si="8"/>
        <v>0.81811264500872194</v>
      </c>
      <c r="AN12" s="204">
        <f t="shared" si="9"/>
        <v>0.55588770322698033</v>
      </c>
      <c r="AO12" s="204">
        <f t="shared" si="9"/>
        <v>0.61738702465573292</v>
      </c>
      <c r="AP12" s="204"/>
      <c r="AQ12" s="67"/>
      <c r="AS12" s="135"/>
      <c r="AT12" s="135"/>
    </row>
    <row r="13" spans="1:46" ht="20.100000000000001" customHeight="1" x14ac:dyDescent="0.25">
      <c r="A13" s="148" t="s">
        <v>83</v>
      </c>
      <c r="B13" s="25">
        <v>153878.58000000007</v>
      </c>
      <c r="C13" s="201">
        <v>146271.1</v>
      </c>
      <c r="D13" s="201">
        <v>129654.32999999994</v>
      </c>
      <c r="E13" s="201">
        <v>179800.25999999989</v>
      </c>
      <c r="F13" s="201">
        <v>269493.00999999989</v>
      </c>
      <c r="G13" s="201">
        <v>237770.30999999997</v>
      </c>
      <c r="H13" s="201">
        <v>147807.46000000011</v>
      </c>
      <c r="I13" s="201">
        <v>207312.03999999983</v>
      </c>
      <c r="J13" s="271">
        <v>176243.62</v>
      </c>
      <c r="K13" s="271">
        <v>278687.1700000001</v>
      </c>
      <c r="L13" s="271">
        <v>267698.86000000016</v>
      </c>
      <c r="M13" s="3"/>
      <c r="N13" s="67" t="str">
        <f t="shared" si="10"/>
        <v/>
      </c>
      <c r="P13" s="134" t="s">
        <v>83</v>
      </c>
      <c r="Q13" s="25">
        <v>8304.4390000000039</v>
      </c>
      <c r="R13" s="201">
        <v>7350.9219999999987</v>
      </c>
      <c r="S13" s="201">
        <v>8610.476999999999</v>
      </c>
      <c r="T13" s="201">
        <v>14121.920000000007</v>
      </c>
      <c r="U13" s="201">
        <v>13262.653999999999</v>
      </c>
      <c r="V13" s="201">
        <v>12363.967000000001</v>
      </c>
      <c r="W13" s="201">
        <v>8473.6030000000046</v>
      </c>
      <c r="X13" s="201">
        <v>11749.72900000001</v>
      </c>
      <c r="Y13" s="201">
        <v>14285.174000000001</v>
      </c>
      <c r="Z13" s="201">
        <v>14287.105000000005</v>
      </c>
      <c r="AA13" s="201">
        <v>15471.916000000001</v>
      </c>
      <c r="AB13" s="3"/>
      <c r="AC13" s="67" t="str">
        <f t="shared" si="11"/>
        <v/>
      </c>
      <c r="AE13" s="152">
        <f t="shared" si="0"/>
        <v>0.53967478774498701</v>
      </c>
      <c r="AF13" s="204">
        <f t="shared" si="1"/>
        <v>0.50255463998014638</v>
      </c>
      <c r="AG13" s="204">
        <f t="shared" si="2"/>
        <v>0.66411025378018629</v>
      </c>
      <c r="AH13" s="204">
        <f t="shared" si="3"/>
        <v>0.78542266846555253</v>
      </c>
      <c r="AI13" s="204">
        <f t="shared" si="4"/>
        <v>0.49213350654252608</v>
      </c>
      <c r="AJ13" s="204">
        <f t="shared" si="5"/>
        <v>0.51999625184490039</v>
      </c>
      <c r="AK13" s="204">
        <f t="shared" si="6"/>
        <v>0.57328655806682549</v>
      </c>
      <c r="AL13" s="204">
        <f t="shared" si="7"/>
        <v>0.56676539384784497</v>
      </c>
      <c r="AM13" s="204">
        <f t="shared" si="8"/>
        <v>0.81053566648256559</v>
      </c>
      <c r="AN13" s="204">
        <f t="shared" si="9"/>
        <v>0.51265743593434887</v>
      </c>
      <c r="AO13" s="204">
        <f t="shared" si="9"/>
        <v>0.57795972683634111</v>
      </c>
      <c r="AP13" s="204"/>
      <c r="AQ13" s="67"/>
      <c r="AS13" s="135"/>
      <c r="AT13" s="135"/>
    </row>
    <row r="14" spans="1:46" ht="20.100000000000001" customHeight="1" x14ac:dyDescent="0.25">
      <c r="A14" s="148" t="s">
        <v>84</v>
      </c>
      <c r="B14" s="25">
        <v>172907.80999999991</v>
      </c>
      <c r="C14" s="201">
        <v>197865.85999999996</v>
      </c>
      <c r="D14" s="201">
        <v>108818.47999999997</v>
      </c>
      <c r="E14" s="201">
        <v>128700.31000000001</v>
      </c>
      <c r="F14" s="201">
        <v>196874.73</v>
      </c>
      <c r="G14" s="201">
        <v>236496.18999999983</v>
      </c>
      <c r="H14" s="201">
        <v>161286.66999999981</v>
      </c>
      <c r="I14" s="201">
        <v>171590.03999999995</v>
      </c>
      <c r="J14" s="271">
        <v>180155.07</v>
      </c>
      <c r="K14" s="271">
        <v>296232.94000000058</v>
      </c>
      <c r="L14" s="271">
        <v>281973.56000000011</v>
      </c>
      <c r="M14" s="3"/>
      <c r="N14" s="67" t="str">
        <f t="shared" si="10"/>
        <v/>
      </c>
      <c r="P14" s="134" t="s">
        <v>84</v>
      </c>
      <c r="Q14" s="25">
        <v>7854.7379999999985</v>
      </c>
      <c r="R14" s="201">
        <v>8326.2219999999998</v>
      </c>
      <c r="S14" s="201">
        <v>7079.4509999999991</v>
      </c>
      <c r="T14" s="201">
        <v>9224.3630000000012</v>
      </c>
      <c r="U14" s="201">
        <v>8588.8440000000028</v>
      </c>
      <c r="V14" s="201">
        <v>10903.496999999998</v>
      </c>
      <c r="W14" s="201">
        <v>9835.2980000000043</v>
      </c>
      <c r="X14" s="201">
        <v>10047.059999999994</v>
      </c>
      <c r="Y14" s="201">
        <v>13857.925999999999</v>
      </c>
      <c r="Z14" s="201">
        <v>14770.591999999991</v>
      </c>
      <c r="AA14" s="201">
        <v>15569.043000000009</v>
      </c>
      <c r="AB14" s="3"/>
      <c r="AC14" s="67" t="str">
        <f t="shared" si="11"/>
        <v/>
      </c>
      <c r="AE14" s="152">
        <f t="shared" si="0"/>
        <v>0.45427317597741834</v>
      </c>
      <c r="AF14" s="204">
        <f t="shared" si="1"/>
        <v>0.4208013449111434</v>
      </c>
      <c r="AG14" s="204">
        <f t="shared" si="2"/>
        <v>0.65057433259497854</v>
      </c>
      <c r="AH14" s="204">
        <f t="shared" si="3"/>
        <v>0.71673199543963806</v>
      </c>
      <c r="AI14" s="204">
        <f t="shared" si="4"/>
        <v>0.436259341155668</v>
      </c>
      <c r="AJ14" s="204">
        <f t="shared" si="5"/>
        <v>0.46104324133086483</v>
      </c>
      <c r="AK14" s="204">
        <f t="shared" si="6"/>
        <v>0.60980228558256033</v>
      </c>
      <c r="AL14" s="204">
        <f t="shared" si="7"/>
        <v>0.58552699212611625</v>
      </c>
      <c r="AM14" s="204">
        <f t="shared" si="8"/>
        <v>0.76922209294470589</v>
      </c>
      <c r="AN14" s="204">
        <f t="shared" si="9"/>
        <v>0.49861409740591178</v>
      </c>
      <c r="AO14" s="204">
        <f t="shared" si="9"/>
        <v>0.55214549193903151</v>
      </c>
      <c r="AP14" s="204"/>
      <c r="AQ14" s="67"/>
      <c r="AS14" s="135"/>
      <c r="AT14" s="135"/>
    </row>
    <row r="15" spans="1:46" ht="20.100000000000001" customHeight="1" x14ac:dyDescent="0.25">
      <c r="A15" s="148" t="s">
        <v>85</v>
      </c>
      <c r="B15" s="25">
        <v>184668.65</v>
      </c>
      <c r="C15" s="201">
        <v>144340.81999999992</v>
      </c>
      <c r="D15" s="201">
        <v>80105.51999999996</v>
      </c>
      <c r="E15" s="201">
        <v>122946.30000000002</v>
      </c>
      <c r="F15" s="201">
        <v>216355.29000000004</v>
      </c>
      <c r="G15" s="201">
        <v>152646.59000000005</v>
      </c>
      <c r="H15" s="201">
        <v>149729.00999999972</v>
      </c>
      <c r="I15" s="201">
        <v>137518.23999999996</v>
      </c>
      <c r="J15" s="271">
        <v>158081.72</v>
      </c>
      <c r="K15" s="271">
        <v>248455.1099999999</v>
      </c>
      <c r="L15" s="271">
        <v>186132.20999999985</v>
      </c>
      <c r="M15" s="3"/>
      <c r="N15" s="67" t="str">
        <f t="shared" si="10"/>
        <v/>
      </c>
      <c r="P15" s="134" t="s">
        <v>85</v>
      </c>
      <c r="Q15" s="25">
        <v>8976.5390000000007</v>
      </c>
      <c r="R15" s="201">
        <v>8231.4969999999994</v>
      </c>
      <c r="S15" s="201">
        <v>7380.0529999999981</v>
      </c>
      <c r="T15" s="201">
        <v>9158.0150000000012</v>
      </c>
      <c r="U15" s="201">
        <v>11920.680999999999</v>
      </c>
      <c r="V15" s="201">
        <v>8611.9049999999952</v>
      </c>
      <c r="W15" s="201">
        <v>9047.3699999999972</v>
      </c>
      <c r="X15" s="201">
        <v>10872.128000000008</v>
      </c>
      <c r="Y15" s="201">
        <v>13645.628000000001</v>
      </c>
      <c r="Z15" s="201">
        <v>13484.313000000007</v>
      </c>
      <c r="AA15" s="201">
        <v>12684.490999999993</v>
      </c>
      <c r="AB15" s="3"/>
      <c r="AC15" s="67" t="str">
        <f t="shared" si="11"/>
        <v/>
      </c>
      <c r="AE15" s="152">
        <f t="shared" si="0"/>
        <v>0.48608894904468092</v>
      </c>
      <c r="AF15" s="204">
        <f t="shared" si="1"/>
        <v>0.57028198953005838</v>
      </c>
      <c r="AG15" s="204">
        <f t="shared" si="2"/>
        <v>0.92129144158854492</v>
      </c>
      <c r="AH15" s="204">
        <f t="shared" si="3"/>
        <v>0.7448792684285741</v>
      </c>
      <c r="AI15" s="204">
        <f t="shared" si="4"/>
        <v>0.55097709882665669</v>
      </c>
      <c r="AJ15" s="204">
        <f t="shared" si="5"/>
        <v>0.56417277320115655</v>
      </c>
      <c r="AK15" s="204">
        <f t="shared" si="6"/>
        <v>0.60424963739491866</v>
      </c>
      <c r="AL15" s="204">
        <f t="shared" si="7"/>
        <v>0.79059534211607208</v>
      </c>
      <c r="AM15" s="204">
        <f t="shared" si="8"/>
        <v>0.86320088116450155</v>
      </c>
      <c r="AN15" s="204">
        <f t="shared" si="9"/>
        <v>0.54272632991931669</v>
      </c>
      <c r="AO15" s="204">
        <f t="shared" si="9"/>
        <v>0.68147748312879342</v>
      </c>
      <c r="AP15" s="204"/>
      <c r="AQ15" s="67"/>
      <c r="AS15" s="135"/>
      <c r="AT15" s="135"/>
    </row>
    <row r="16" spans="1:46" ht="20.100000000000001" customHeight="1" x14ac:dyDescent="0.25">
      <c r="A16" s="148" t="s">
        <v>86</v>
      </c>
      <c r="B16" s="25">
        <v>175049.21999999997</v>
      </c>
      <c r="C16" s="201">
        <v>101082.92000000001</v>
      </c>
      <c r="D16" s="201">
        <v>69030.890000000014</v>
      </c>
      <c r="E16" s="201">
        <v>154535.30999999976</v>
      </c>
      <c r="F16" s="201">
        <v>191998.53000000006</v>
      </c>
      <c r="G16" s="201">
        <v>123638.51</v>
      </c>
      <c r="H16" s="201">
        <v>139323.20999999988</v>
      </c>
      <c r="I16" s="201">
        <v>159510.34999999989</v>
      </c>
      <c r="J16" s="271">
        <v>217871.62</v>
      </c>
      <c r="K16" s="271">
        <v>280257.64000000013</v>
      </c>
      <c r="L16" s="271">
        <v>217824.29999999976</v>
      </c>
      <c r="M16" s="3"/>
      <c r="N16" s="67" t="str">
        <f t="shared" si="10"/>
        <v/>
      </c>
      <c r="P16" s="134" t="s">
        <v>86</v>
      </c>
      <c r="Q16" s="25">
        <v>8917.1569999999974</v>
      </c>
      <c r="R16" s="201">
        <v>6317.9840000000004</v>
      </c>
      <c r="S16" s="201">
        <v>6844.7550000000019</v>
      </c>
      <c r="T16" s="201">
        <v>12425.312000000002</v>
      </c>
      <c r="U16" s="201">
        <v>11852.688999999998</v>
      </c>
      <c r="V16" s="201">
        <v>8900.4360000000015</v>
      </c>
      <c r="W16" s="201">
        <v>10677.083000000001</v>
      </c>
      <c r="X16" s="201">
        <v>13098.086000000008</v>
      </c>
      <c r="Y16" s="201">
        <v>16740.395</v>
      </c>
      <c r="Z16" s="201">
        <v>17459.428999999986</v>
      </c>
      <c r="AA16" s="201">
        <v>14064.986000000003</v>
      </c>
      <c r="AB16" s="3"/>
      <c r="AC16" s="67" t="str">
        <f t="shared" si="11"/>
        <v/>
      </c>
      <c r="AE16" s="152">
        <f t="shared" si="0"/>
        <v>0.50940855377704619</v>
      </c>
      <c r="AF16" s="204">
        <f t="shared" si="1"/>
        <v>0.62502982699747878</v>
      </c>
      <c r="AG16" s="204">
        <f t="shared" si="2"/>
        <v>0.99154958019518513</v>
      </c>
      <c r="AH16" s="204">
        <f t="shared" si="3"/>
        <v>0.80404355483546253</v>
      </c>
      <c r="AI16" s="204">
        <f t="shared" si="4"/>
        <v>0.61733227853359063</v>
      </c>
      <c r="AJ16" s="204">
        <f t="shared" si="5"/>
        <v>0.71987570862832317</v>
      </c>
      <c r="AK16" s="204">
        <f t="shared" si="6"/>
        <v>0.76635350276526137</v>
      </c>
      <c r="AL16" s="204">
        <f t="shared" si="7"/>
        <v>0.8211433301976967</v>
      </c>
      <c r="AM16" s="204">
        <f t="shared" si="8"/>
        <v>0.76836051432490382</v>
      </c>
      <c r="AN16" s="204">
        <f t="shared" si="9"/>
        <v>0.62297780713489115</v>
      </c>
      <c r="AO16" s="204">
        <f t="shared" si="9"/>
        <v>0.64570325716644184</v>
      </c>
      <c r="AP16" s="204"/>
      <c r="AQ16" s="67"/>
      <c r="AS16" s="135"/>
      <c r="AT16" s="135"/>
    </row>
    <row r="17" spans="1:46" ht="20.100000000000001" customHeight="1" x14ac:dyDescent="0.25">
      <c r="A17" s="148" t="s">
        <v>87</v>
      </c>
      <c r="B17" s="25">
        <v>143652.40999999997</v>
      </c>
      <c r="C17" s="201">
        <v>108321.03000000003</v>
      </c>
      <c r="D17" s="201">
        <v>126056.69</v>
      </c>
      <c r="E17" s="201">
        <v>102105.74999999991</v>
      </c>
      <c r="F17" s="201">
        <v>191150.96000000002</v>
      </c>
      <c r="G17" s="201">
        <v>143866.02999999988</v>
      </c>
      <c r="H17" s="201">
        <v>151239.86000000007</v>
      </c>
      <c r="I17" s="201">
        <v>135902.21999999988</v>
      </c>
      <c r="J17" s="271">
        <v>269362.65000000002</v>
      </c>
      <c r="K17" s="271">
        <v>228067.11000000004</v>
      </c>
      <c r="L17" s="271">
        <v>227510.06000000017</v>
      </c>
      <c r="M17" s="3"/>
      <c r="N17" s="67" t="str">
        <f t="shared" si="10"/>
        <v/>
      </c>
      <c r="P17" s="134" t="s">
        <v>87</v>
      </c>
      <c r="Q17" s="25">
        <v>8623.6640000000007</v>
      </c>
      <c r="R17" s="201">
        <v>7729.3239999999987</v>
      </c>
      <c r="S17" s="201">
        <v>10518.219000000001</v>
      </c>
      <c r="T17" s="201">
        <v>7756.1780000000035</v>
      </c>
      <c r="U17" s="201">
        <v>12715.098000000002</v>
      </c>
      <c r="V17" s="201">
        <v>10229.966999999997</v>
      </c>
      <c r="W17" s="201">
        <v>10778.716999999997</v>
      </c>
      <c r="X17" s="201">
        <v>11138.637000000001</v>
      </c>
      <c r="Y17" s="201">
        <v>17757.596000000001</v>
      </c>
      <c r="Z17" s="201">
        <v>15905.198000000008</v>
      </c>
      <c r="AA17" s="201">
        <v>15318.350000000006</v>
      </c>
      <c r="AB17" s="3"/>
      <c r="AC17" s="67" t="str">
        <f t="shared" si="11"/>
        <v/>
      </c>
      <c r="AE17" s="152">
        <f t="shared" ref="AE17:AF23" si="14">(Q17/B17)*10</f>
        <v>0.60031460662581315</v>
      </c>
      <c r="AF17" s="204">
        <f t="shared" si="14"/>
        <v>0.71355709966938063</v>
      </c>
      <c r="AG17" s="204">
        <f t="shared" ref="AG17:AJ19" si="15">IF(S17="","",(S17/D17)*10)</f>
        <v>0.83440387019522733</v>
      </c>
      <c r="AH17" s="204">
        <f t="shared" si="15"/>
        <v>0.75962205850307263</v>
      </c>
      <c r="AI17" s="204">
        <f t="shared" si="15"/>
        <v>0.665186196292187</v>
      </c>
      <c r="AJ17" s="204">
        <f t="shared" si="15"/>
        <v>0.71107592250929597</v>
      </c>
      <c r="AK17" s="204">
        <f t="shared" ref="AK17:AK22" si="16">(W17/H17)*10</f>
        <v>0.71269022597614096</v>
      </c>
      <c r="AL17" s="204">
        <f t="shared" si="7"/>
        <v>0.81960669958150867</v>
      </c>
      <c r="AM17" s="204">
        <f t="shared" si="8"/>
        <v>0.65924492501094711</v>
      </c>
      <c r="AN17" s="204">
        <f t="shared" si="9"/>
        <v>0.69739113193480651</v>
      </c>
      <c r="AO17" s="204">
        <f t="shared" si="9"/>
        <v>0.67330429256622737</v>
      </c>
      <c r="AP17" s="204"/>
      <c r="AQ17" s="67"/>
      <c r="AS17" s="135"/>
      <c r="AT17" s="135"/>
    </row>
    <row r="18" spans="1:46" ht="20.100000000000001" customHeight="1" thickBot="1" x14ac:dyDescent="0.3">
      <c r="A18" s="148" t="s">
        <v>88</v>
      </c>
      <c r="B18" s="25">
        <v>152913.45000000004</v>
      </c>
      <c r="C18" s="201">
        <v>216589.59999999995</v>
      </c>
      <c r="D18" s="201">
        <v>85917.549999999959</v>
      </c>
      <c r="E18" s="201">
        <v>230072.31999999998</v>
      </c>
      <c r="F18" s="201">
        <v>233366.15000000014</v>
      </c>
      <c r="G18" s="201">
        <v>149347.89999999994</v>
      </c>
      <c r="H18" s="201">
        <v>169726.70999999988</v>
      </c>
      <c r="I18" s="201">
        <v>161609.71999999994</v>
      </c>
      <c r="J18" s="271">
        <v>201683.16</v>
      </c>
      <c r="K18" s="271">
        <v>231436.16000000015</v>
      </c>
      <c r="L18" s="271">
        <v>268542.32</v>
      </c>
      <c r="M18" s="3"/>
      <c r="N18" s="67" t="str">
        <f t="shared" si="10"/>
        <v/>
      </c>
      <c r="P18" s="134" t="s">
        <v>88</v>
      </c>
      <c r="Q18" s="25">
        <v>8608.0499999999975</v>
      </c>
      <c r="R18" s="201">
        <v>10777.051000000001</v>
      </c>
      <c r="S18" s="201">
        <v>8423.9280000000035</v>
      </c>
      <c r="T18" s="201">
        <v>14158.847</v>
      </c>
      <c r="U18" s="201">
        <v>13639.642000000007</v>
      </c>
      <c r="V18" s="201">
        <v>9440.7710000000006</v>
      </c>
      <c r="W18" s="201">
        <v>11551.010000000002</v>
      </c>
      <c r="X18" s="201">
        <v>14804.034999999996</v>
      </c>
      <c r="Y18" s="201">
        <v>13581.739</v>
      </c>
      <c r="Z18" s="201">
        <v>16207.478999999999</v>
      </c>
      <c r="AA18" s="201">
        <v>15405.889999999978</v>
      </c>
      <c r="AB18" s="3"/>
      <c r="AC18" s="67" t="str">
        <f t="shared" si="11"/>
        <v/>
      </c>
      <c r="AE18" s="152">
        <f t="shared" si="14"/>
        <v>0.56293609227965202</v>
      </c>
      <c r="AF18" s="204">
        <f t="shared" si="14"/>
        <v>0.49757933898949919</v>
      </c>
      <c r="AG18" s="204">
        <f t="shared" si="15"/>
        <v>0.98046650538801527</v>
      </c>
      <c r="AH18" s="204">
        <f t="shared" si="15"/>
        <v>0.61540853762851611</v>
      </c>
      <c r="AI18" s="204">
        <f t="shared" si="15"/>
        <v>0.58447388363736552</v>
      </c>
      <c r="AJ18" s="204">
        <f t="shared" si="15"/>
        <v>0.63213282543644767</v>
      </c>
      <c r="AK18" s="204">
        <f t="shared" si="16"/>
        <v>0.68056524515204542</v>
      </c>
      <c r="AL18" s="204">
        <f t="shared" si="7"/>
        <v>0.91603617653690639</v>
      </c>
      <c r="AM18" s="204">
        <f t="shared" si="8"/>
        <v>0.67341958545274683</v>
      </c>
      <c r="AN18" s="204">
        <f t="shared" si="9"/>
        <v>0.7003002037365289</v>
      </c>
      <c r="AO18" s="204">
        <f t="shared" si="9"/>
        <v>0.57368574159931207</v>
      </c>
      <c r="AP18" s="204"/>
      <c r="AQ18" s="67"/>
      <c r="AS18" s="135"/>
      <c r="AT18" s="135"/>
    </row>
    <row r="19" spans="1:46" ht="20.100000000000001" customHeight="1" thickBot="1" x14ac:dyDescent="0.3">
      <c r="A19" s="42" t="str">
        <f>'2'!A19</f>
        <v>jan-mar</v>
      </c>
      <c r="B19" s="218">
        <f>SUM(B7:B9)</f>
        <v>383996.99999999988</v>
      </c>
      <c r="C19" s="219">
        <f t="shared" ref="C19:M19" si="17">SUM(C7:C9)</f>
        <v>360761.51999999996</v>
      </c>
      <c r="D19" s="219">
        <f t="shared" si="17"/>
        <v>338161.04999999993</v>
      </c>
      <c r="E19" s="219">
        <f t="shared" si="17"/>
        <v>270933.47000000003</v>
      </c>
      <c r="F19" s="219">
        <f t="shared" si="17"/>
        <v>519508.35</v>
      </c>
      <c r="G19" s="219">
        <f t="shared" si="17"/>
        <v>534624.43999999983</v>
      </c>
      <c r="H19" s="219">
        <f t="shared" si="17"/>
        <v>446773.26</v>
      </c>
      <c r="I19" s="219">
        <f t="shared" si="17"/>
        <v>530786.49</v>
      </c>
      <c r="J19" s="219">
        <f t="shared" si="17"/>
        <v>340453.22</v>
      </c>
      <c r="K19" s="219">
        <f t="shared" si="17"/>
        <v>649895.34000000008</v>
      </c>
      <c r="L19" s="219">
        <f t="shared" si="17"/>
        <v>648695.2799999998</v>
      </c>
      <c r="M19" s="220">
        <f t="shared" si="17"/>
        <v>754077.9500000003</v>
      </c>
      <c r="N19" s="72">
        <f t="shared" si="10"/>
        <v>0.16245327081769509</v>
      </c>
      <c r="O19" s="222"/>
      <c r="P19" s="221"/>
      <c r="Q19" s="218">
        <f>SUM(Q7:Q9)</f>
        <v>17386.603999999999</v>
      </c>
      <c r="R19" s="219">
        <f t="shared" ref="R19:AB19" si="18">SUM(R7:R9)</f>
        <v>16187.608</v>
      </c>
      <c r="S19" s="219">
        <f t="shared" si="18"/>
        <v>17207.878999999994</v>
      </c>
      <c r="T19" s="219">
        <f t="shared" si="18"/>
        <v>22973.369000000002</v>
      </c>
      <c r="U19" s="219">
        <f t="shared" si="18"/>
        <v>26551.153999999995</v>
      </c>
      <c r="V19" s="219">
        <f t="shared" si="18"/>
        <v>26243.759999999998</v>
      </c>
      <c r="W19" s="219">
        <f t="shared" si="18"/>
        <v>24497.342000000004</v>
      </c>
      <c r="X19" s="219">
        <f t="shared" si="18"/>
        <v>29314.421999999999</v>
      </c>
      <c r="Y19" s="219">
        <f t="shared" si="18"/>
        <v>28198.834000000003</v>
      </c>
      <c r="Z19" s="219">
        <f t="shared" si="18"/>
        <v>37842.870999999999</v>
      </c>
      <c r="AA19" s="219">
        <f t="shared" si="18"/>
        <v>39825.405999999988</v>
      </c>
      <c r="AB19" s="220">
        <f t="shared" si="18"/>
        <v>39073.493999999999</v>
      </c>
      <c r="AC19" s="76">
        <f t="shared" si="11"/>
        <v>-1.8880209281482017E-2</v>
      </c>
      <c r="AE19" s="223">
        <f t="shared" si="14"/>
        <v>0.45277968317460826</v>
      </c>
      <c r="AF19" s="224">
        <f t="shared" si="14"/>
        <v>0.44870661372088694</v>
      </c>
      <c r="AG19" s="224">
        <f t="shared" si="15"/>
        <v>0.50886638186154198</v>
      </c>
      <c r="AH19" s="224">
        <f t="shared" si="15"/>
        <v>0.84793395958055684</v>
      </c>
      <c r="AI19" s="224">
        <f t="shared" si="15"/>
        <v>0.51108233390281399</v>
      </c>
      <c r="AJ19" s="224">
        <f t="shared" si="15"/>
        <v>0.49088216019454722</v>
      </c>
      <c r="AK19" s="224">
        <f t="shared" si="16"/>
        <v>0.54831710384815791</v>
      </c>
      <c r="AL19" s="224">
        <f t="shared" si="7"/>
        <v>0.55228274555367829</v>
      </c>
      <c r="AM19" s="224">
        <f t="shared" si="8"/>
        <v>0.82827338216980306</v>
      </c>
      <c r="AN19" s="224">
        <f t="shared" si="9"/>
        <v>0.5822917733184545</v>
      </c>
      <c r="AO19" s="224">
        <f t="shared" si="9"/>
        <v>0.61393087367615817</v>
      </c>
      <c r="AP19" s="224">
        <f t="shared" si="9"/>
        <v>0.51816253213610053</v>
      </c>
      <c r="AQ19" s="76">
        <f t="shared" ref="AQ19:AQ23" si="19">IF(AP19="","",(AP19-AO19)/AO19)</f>
        <v>-0.15599205976823768</v>
      </c>
      <c r="AS19" s="135"/>
      <c r="AT19" s="135"/>
    </row>
    <row r="20" spans="1:46" ht="20.100000000000001" customHeight="1" x14ac:dyDescent="0.25">
      <c r="A20" s="148" t="s">
        <v>89</v>
      </c>
      <c r="B20" s="25">
        <f>SUM(B7:B9)</f>
        <v>383996.99999999988</v>
      </c>
      <c r="C20" s="201">
        <f>SUM(C7:C9)</f>
        <v>360761.51999999996</v>
      </c>
      <c r="D20" s="201">
        <f>SUM(D7:D9)</f>
        <v>338161.04999999993</v>
      </c>
      <c r="E20" s="201">
        <f t="shared" ref="E20:I20" si="20">SUM(E7:E9)</f>
        <v>270933.47000000003</v>
      </c>
      <c r="F20" s="201">
        <f t="shared" si="20"/>
        <v>519508.35</v>
      </c>
      <c r="G20" s="201">
        <f t="shared" si="20"/>
        <v>534624.43999999983</v>
      </c>
      <c r="H20" s="201">
        <f t="shared" si="20"/>
        <v>446773.26</v>
      </c>
      <c r="I20" s="201">
        <f t="shared" si="20"/>
        <v>530786.49</v>
      </c>
      <c r="J20" s="201">
        <f t="shared" ref="J20:K20" si="21">SUM(J7:J9)</f>
        <v>340453.22</v>
      </c>
      <c r="K20" s="201">
        <f t="shared" si="21"/>
        <v>649895.34000000008</v>
      </c>
      <c r="L20" s="201">
        <f t="shared" ref="L20:M20" si="22">SUM(L7:L9)</f>
        <v>648695.2799999998</v>
      </c>
      <c r="M20" s="201">
        <f t="shared" si="22"/>
        <v>754077.9500000003</v>
      </c>
      <c r="N20" s="67">
        <f t="shared" si="10"/>
        <v>0.16245327081769509</v>
      </c>
      <c r="P20" s="134" t="s">
        <v>89</v>
      </c>
      <c r="Q20" s="25">
        <f>SUM(Q7:Q9)</f>
        <v>17386.603999999999</v>
      </c>
      <c r="R20" s="201">
        <f t="shared" ref="R20" si="23">SUM(R7:R9)</f>
        <v>16187.608</v>
      </c>
      <c r="S20" s="201">
        <f>SUM(S7:S9)</f>
        <v>17207.878999999994</v>
      </c>
      <c r="T20" s="201">
        <f t="shared" ref="T20:X20" si="24">SUM(T7:T9)</f>
        <v>22973.369000000002</v>
      </c>
      <c r="U20" s="201">
        <f t="shared" si="24"/>
        <v>26551.153999999995</v>
      </c>
      <c r="V20" s="201">
        <f t="shared" si="24"/>
        <v>26243.759999999998</v>
      </c>
      <c r="W20" s="201">
        <f t="shared" si="24"/>
        <v>24497.342000000004</v>
      </c>
      <c r="X20" s="201">
        <f t="shared" si="24"/>
        <v>29314.421999999999</v>
      </c>
      <c r="Y20" s="201">
        <f t="shared" ref="Y20:Z20" si="25">SUM(Y7:Y9)</f>
        <v>28198.834000000003</v>
      </c>
      <c r="Z20" s="201">
        <f t="shared" si="25"/>
        <v>37842.870999999999</v>
      </c>
      <c r="AA20" s="201">
        <f t="shared" ref="AA20" si="26">SUM(AA7:AA9)</f>
        <v>39825.405999999988</v>
      </c>
      <c r="AB20" s="271">
        <f>IF(AB9="","",SUM(AB7:AB9))</f>
        <v>39073.493999999999</v>
      </c>
      <c r="AC20" s="76">
        <f t="shared" si="11"/>
        <v>-1.8880209281482017E-2</v>
      </c>
      <c r="AE20" s="151">
        <f t="shared" si="14"/>
        <v>0.45277968317460826</v>
      </c>
      <c r="AF20" s="203">
        <f t="shared" si="14"/>
        <v>0.44870661372088694</v>
      </c>
      <c r="AG20" s="203">
        <f t="shared" ref="AG20:AJ22" si="27">(S20/D20)*10</f>
        <v>0.50886638186154198</v>
      </c>
      <c r="AH20" s="203">
        <f t="shared" si="27"/>
        <v>0.84793395958055684</v>
      </c>
      <c r="AI20" s="203">
        <f t="shared" si="27"/>
        <v>0.51108233390281399</v>
      </c>
      <c r="AJ20" s="203">
        <f t="shared" si="27"/>
        <v>0.49088216019454722</v>
      </c>
      <c r="AK20" s="203">
        <f t="shared" si="16"/>
        <v>0.54831710384815791</v>
      </c>
      <c r="AL20" s="203">
        <f t="shared" si="7"/>
        <v>0.55228274555367829</v>
      </c>
      <c r="AM20" s="203">
        <f t="shared" si="8"/>
        <v>0.82827338216980306</v>
      </c>
      <c r="AN20" s="203">
        <f t="shared" si="9"/>
        <v>0.5822917733184545</v>
      </c>
      <c r="AO20" s="203">
        <f t="shared" si="9"/>
        <v>0.61393087367615817</v>
      </c>
      <c r="AP20" s="203">
        <f t="shared" si="9"/>
        <v>0.51816253213610053</v>
      </c>
      <c r="AQ20" s="76">
        <f>(AP20-AO20)/AO20</f>
        <v>-0.15599205976823768</v>
      </c>
      <c r="AS20" s="135"/>
      <c r="AT20" s="135"/>
    </row>
    <row r="21" spans="1:46" ht="20.100000000000001" customHeight="1" x14ac:dyDescent="0.25">
      <c r="A21" s="148" t="s">
        <v>90</v>
      </c>
      <c r="B21" s="25">
        <f>SUM(B10:B12)</f>
        <v>449195.80000000005</v>
      </c>
      <c r="C21" s="201">
        <f>SUM(C10:C12)</f>
        <v>360855.57999999996</v>
      </c>
      <c r="D21" s="201">
        <f>SUM(D10:D12)</f>
        <v>358400.06000000006</v>
      </c>
      <c r="E21" s="201">
        <f t="shared" ref="E21:I21" si="28">SUM(E10:E12)</f>
        <v>410436.21999999991</v>
      </c>
      <c r="F21" s="201">
        <f t="shared" si="28"/>
        <v>511451.39999999991</v>
      </c>
      <c r="G21" s="201">
        <f t="shared" si="28"/>
        <v>582701.47000000009</v>
      </c>
      <c r="H21" s="201">
        <f t="shared" si="28"/>
        <v>438564.12</v>
      </c>
      <c r="I21" s="201">
        <f t="shared" si="28"/>
        <v>651591.7899999998</v>
      </c>
      <c r="J21" s="201">
        <f t="shared" ref="J21:K21" si="29">SUM(J10:J12)</f>
        <v>433350.24</v>
      </c>
      <c r="K21" s="201">
        <f t="shared" si="29"/>
        <v>722229.66999999993</v>
      </c>
      <c r="L21" s="201">
        <f t="shared" ref="L21" si="30">SUM(L10:L12)</f>
        <v>612396.81000000006</v>
      </c>
      <c r="M21" s="201"/>
      <c r="N21" s="67" t="str">
        <f t="shared" si="10"/>
        <v/>
      </c>
      <c r="P21" s="134" t="s">
        <v>90</v>
      </c>
      <c r="Q21" s="25">
        <f>SUM(Q10:Q12)</f>
        <v>20822.173999999999</v>
      </c>
      <c r="R21" s="201">
        <f t="shared" ref="R21" si="31">SUM(R10:R12)</f>
        <v>16993.961000000003</v>
      </c>
      <c r="S21" s="201">
        <f>SUM(S10:S12)</f>
        <v>20306.538000000008</v>
      </c>
      <c r="T21" s="201">
        <f t="shared" ref="T21:X21" si="32">SUM(T10:T12)</f>
        <v>32580.996999999992</v>
      </c>
      <c r="U21" s="201">
        <f t="shared" si="32"/>
        <v>26623.229000000007</v>
      </c>
      <c r="V21" s="201">
        <f t="shared" si="32"/>
        <v>30060.606000000007</v>
      </c>
      <c r="W21" s="201">
        <f t="shared" si="32"/>
        <v>25330.112999999998</v>
      </c>
      <c r="X21" s="201">
        <f t="shared" si="32"/>
        <v>36181.829000000005</v>
      </c>
      <c r="Y21" s="201">
        <f t="shared" ref="Y21:Z21" si="33">SUM(Y10:Y12)</f>
        <v>36659.758999999998</v>
      </c>
      <c r="Z21" s="201">
        <f t="shared" si="33"/>
        <v>39251.35100000001</v>
      </c>
      <c r="AA21" s="201">
        <f t="shared" ref="AA21" si="34">SUM(AA10:AA12)</f>
        <v>35665.116999999998</v>
      </c>
      <c r="AB21" s="271" t="str">
        <f>IF(AB12="","",SUM(AB10:AB12))</f>
        <v/>
      </c>
      <c r="AC21" s="67" t="str">
        <f t="shared" si="11"/>
        <v/>
      </c>
      <c r="AE21" s="152">
        <f t="shared" si="14"/>
        <v>0.4635433813049899</v>
      </c>
      <c r="AF21" s="204">
        <f t="shared" si="14"/>
        <v>0.4709352422927755</v>
      </c>
      <c r="AG21" s="204">
        <f t="shared" si="27"/>
        <v>0.56658857702200172</v>
      </c>
      <c r="AH21" s="204">
        <f t="shared" si="27"/>
        <v>0.7938138841645116</v>
      </c>
      <c r="AI21" s="204">
        <f t="shared" si="27"/>
        <v>0.52054269477021697</v>
      </c>
      <c r="AJ21" s="204">
        <f t="shared" si="27"/>
        <v>0.51588347631935783</v>
      </c>
      <c r="AK21" s="204">
        <f t="shared" si="16"/>
        <v>0.57756920470374995</v>
      </c>
      <c r="AL21" s="204">
        <f t="shared" si="7"/>
        <v>0.55528368459031718</v>
      </c>
      <c r="AM21" s="204">
        <f t="shared" si="8"/>
        <v>0.84596143295086201</v>
      </c>
      <c r="AN21" s="204">
        <f t="shared" si="9"/>
        <v>0.54347464013767277</v>
      </c>
      <c r="AO21" s="204">
        <f t="shared" si="9"/>
        <v>0.58238574103611018</v>
      </c>
      <c r="AP21" s="204"/>
      <c r="AQ21" s="67"/>
      <c r="AS21" s="135"/>
      <c r="AT21" s="135"/>
    </row>
    <row r="22" spans="1:46" ht="20.100000000000001" customHeight="1" x14ac:dyDescent="0.25">
      <c r="A22" s="148" t="s">
        <v>91</v>
      </c>
      <c r="B22" s="25">
        <f>SUM(B13:B15)</f>
        <v>511455.04000000004</v>
      </c>
      <c r="C22" s="201">
        <f>SUM(C13:C15)</f>
        <v>488477.77999999991</v>
      </c>
      <c r="D22" s="201">
        <f>SUM(D13:D15)</f>
        <v>318578.32999999984</v>
      </c>
      <c r="E22" s="201">
        <f t="shared" ref="E22:I22" si="35">SUM(E13:E15)</f>
        <v>431446.86999999988</v>
      </c>
      <c r="F22" s="201">
        <f t="shared" si="35"/>
        <v>682723.02999999991</v>
      </c>
      <c r="G22" s="201">
        <f t="shared" si="35"/>
        <v>626913.08999999985</v>
      </c>
      <c r="H22" s="201">
        <f t="shared" si="35"/>
        <v>458823.13999999961</v>
      </c>
      <c r="I22" s="201">
        <f t="shared" si="35"/>
        <v>516420.31999999972</v>
      </c>
      <c r="J22" s="201">
        <f t="shared" ref="J22:K22" si="36">SUM(J13:J15)</f>
        <v>514480.41000000003</v>
      </c>
      <c r="K22" s="201">
        <f t="shared" si="36"/>
        <v>823375.22000000055</v>
      </c>
      <c r="L22" s="201">
        <f t="shared" ref="L22" si="37">SUM(L13:L15)</f>
        <v>735804.63000000012</v>
      </c>
      <c r="M22" s="271" t="str">
        <f>IF(M13="","",SUM(M13:M15))</f>
        <v/>
      </c>
      <c r="N22" s="67" t="str">
        <f t="shared" si="10"/>
        <v/>
      </c>
      <c r="P22" s="134" t="s">
        <v>91</v>
      </c>
      <c r="Q22" s="25">
        <f>SUM(Q13:Q15)</f>
        <v>25135.716000000004</v>
      </c>
      <c r="R22" s="201">
        <f t="shared" ref="R22" si="38">SUM(R13:R15)</f>
        <v>23908.640999999996</v>
      </c>
      <c r="S22" s="201">
        <f>SUM(S13:S15)</f>
        <v>23069.980999999996</v>
      </c>
      <c r="T22" s="201">
        <f t="shared" ref="T22:X22" si="39">SUM(T13:T15)</f>
        <v>32504.29800000001</v>
      </c>
      <c r="U22" s="201">
        <f t="shared" si="39"/>
        <v>33772.178999999996</v>
      </c>
      <c r="V22" s="201">
        <f t="shared" si="39"/>
        <v>31879.368999999995</v>
      </c>
      <c r="W22" s="201">
        <f t="shared" si="39"/>
        <v>27356.271000000008</v>
      </c>
      <c r="X22" s="201">
        <f t="shared" si="39"/>
        <v>32668.917000000012</v>
      </c>
      <c r="Y22" s="201">
        <f t="shared" ref="Y22:Z22" si="40">SUM(Y13:Y15)</f>
        <v>41788.728000000003</v>
      </c>
      <c r="Z22" s="201">
        <f t="shared" si="40"/>
        <v>42542.01</v>
      </c>
      <c r="AA22" s="201">
        <f t="shared" ref="AA22" si="41">SUM(AA13:AA15)</f>
        <v>43725.450000000004</v>
      </c>
      <c r="AB22" s="271" t="str">
        <f>IF(AB15="","",SUM(AB13:AB15))</f>
        <v/>
      </c>
      <c r="AC22" s="67" t="str">
        <f t="shared" si="11"/>
        <v/>
      </c>
      <c r="AE22" s="152">
        <f t="shared" si="14"/>
        <v>0.49145504558914899</v>
      </c>
      <c r="AF22" s="204">
        <f t="shared" si="14"/>
        <v>0.48945196647429901</v>
      </c>
      <c r="AG22" s="204">
        <f t="shared" si="27"/>
        <v>0.72415411933385454</v>
      </c>
      <c r="AH22" s="204">
        <f t="shared" si="27"/>
        <v>0.75337892705074017</v>
      </c>
      <c r="AI22" s="204">
        <f t="shared" si="27"/>
        <v>0.49466881174346788</v>
      </c>
      <c r="AJ22" s="204">
        <f t="shared" si="27"/>
        <v>0.50851337304186772</v>
      </c>
      <c r="AK22" s="204">
        <f t="shared" si="16"/>
        <v>0.59622692525926291</v>
      </c>
      <c r="AL22" s="204">
        <f t="shared" si="7"/>
        <v>0.63260324458185591</v>
      </c>
      <c r="AM22" s="204">
        <f t="shared" si="8"/>
        <v>0.8122511020390456</v>
      </c>
      <c r="AN22" s="204">
        <f t="shared" si="9"/>
        <v>0.5166782891523013</v>
      </c>
      <c r="AO22" s="204">
        <f t="shared" si="9"/>
        <v>0.59425353167456962</v>
      </c>
      <c r="AP22" s="204"/>
      <c r="AQ22" s="67"/>
      <c r="AS22" s="135"/>
      <c r="AT22" s="135"/>
    </row>
    <row r="23" spans="1:46" ht="20.100000000000001" customHeight="1" thickBot="1" x14ac:dyDescent="0.3">
      <c r="A23" s="149" t="s">
        <v>92</v>
      </c>
      <c r="B23" s="27">
        <f>SUM(B16:B18)</f>
        <v>471615.07999999996</v>
      </c>
      <c r="C23" s="202">
        <f>SUM(C16:C18)</f>
        <v>425993.55</v>
      </c>
      <c r="D23" s="202">
        <f>SUM(D16:D18)</f>
        <v>281005.13</v>
      </c>
      <c r="E23" s="202">
        <f t="shared" ref="E23:I23" si="42">SUM(E16:E18)</f>
        <v>486713.37999999966</v>
      </c>
      <c r="F23" s="202">
        <f t="shared" si="42"/>
        <v>616515.64000000025</v>
      </c>
      <c r="G23" s="202">
        <f t="shared" si="42"/>
        <v>416852.43999999983</v>
      </c>
      <c r="H23" s="202">
        <f t="shared" si="42"/>
        <v>460289.7799999998</v>
      </c>
      <c r="I23" s="202">
        <f t="shared" si="42"/>
        <v>457022.28999999969</v>
      </c>
      <c r="J23" s="202">
        <f t="shared" ref="J23:K23" si="43">SUM(J16:J18)</f>
        <v>688917.43</v>
      </c>
      <c r="K23" s="202">
        <f t="shared" si="43"/>
        <v>739760.91000000038</v>
      </c>
      <c r="L23" s="202">
        <f t="shared" ref="L23" si="44">SUM(L16:L18)</f>
        <v>713876.67999999993</v>
      </c>
      <c r="M23" s="272" t="str">
        <f>IF(M16="","",SUM(M16:M18))</f>
        <v/>
      </c>
      <c r="N23" s="70" t="str">
        <f t="shared" si="10"/>
        <v/>
      </c>
      <c r="P23" s="136" t="s">
        <v>92</v>
      </c>
      <c r="Q23" s="27">
        <f>SUM(Q16:Q18)</f>
        <v>26148.870999999992</v>
      </c>
      <c r="R23" s="202">
        <f t="shared" ref="R23" si="45">SUM(R16:R18)</f>
        <v>24824.359</v>
      </c>
      <c r="S23" s="202">
        <f>SUM(S16:S18)</f>
        <v>25786.902000000006</v>
      </c>
      <c r="T23" s="202">
        <f t="shared" ref="T23:X23" si="46">SUM(T16:T18)</f>
        <v>34340.337000000007</v>
      </c>
      <c r="U23" s="202">
        <f t="shared" si="46"/>
        <v>38207.429000000004</v>
      </c>
      <c r="V23" s="202">
        <f t="shared" si="46"/>
        <v>28571.173999999999</v>
      </c>
      <c r="W23" s="202">
        <f t="shared" si="46"/>
        <v>33006.81</v>
      </c>
      <c r="X23" s="202">
        <f t="shared" si="46"/>
        <v>39040.758000000002</v>
      </c>
      <c r="Y23" s="202">
        <f t="shared" ref="Y23:Z23" si="47">SUM(Y16:Y18)</f>
        <v>48079.73</v>
      </c>
      <c r="Z23" s="202">
        <f t="shared" si="47"/>
        <v>49572.105999999992</v>
      </c>
      <c r="AA23" s="202">
        <f t="shared" ref="AA23" si="48">SUM(AA16:AA18)</f>
        <v>44789.225999999988</v>
      </c>
      <c r="AB23" s="272" t="str">
        <f>IF(AB18="","",SUM(AB16:AB18))</f>
        <v/>
      </c>
      <c r="AC23" s="70" t="str">
        <f t="shared" si="11"/>
        <v/>
      </c>
      <c r="AE23" s="153">
        <f t="shared" si="14"/>
        <v>0.55445366590058986</v>
      </c>
      <c r="AF23" s="205">
        <f t="shared" si="14"/>
        <v>0.58274025510480154</v>
      </c>
      <c r="AG23" s="205">
        <f t="shared" ref="AG23:AM23" si="49">IF(AG18="","",(S23/D23)*10)</f>
        <v>0.91766659206541912</v>
      </c>
      <c r="AH23" s="205">
        <f t="shared" si="49"/>
        <v>0.70555563933746857</v>
      </c>
      <c r="AI23" s="205">
        <f t="shared" si="49"/>
        <v>0.61973170704963765</v>
      </c>
      <c r="AJ23" s="205">
        <f t="shared" si="49"/>
        <v>0.68540258514499786</v>
      </c>
      <c r="AK23" s="205">
        <f t="shared" si="49"/>
        <v>0.71708761380711117</v>
      </c>
      <c r="AL23" s="205">
        <f t="shared" si="49"/>
        <v>0.85424187953721087</v>
      </c>
      <c r="AM23" s="205">
        <f t="shared" si="49"/>
        <v>0.69790264995908136</v>
      </c>
      <c r="AN23" s="205">
        <f t="shared" ref="AN23:AP23" si="50">IF(AN18="","",(Z23/K23)*10)</f>
        <v>0.67010983318921202</v>
      </c>
      <c r="AO23" s="205">
        <f t="shared" si="50"/>
        <v>0.62740844819304076</v>
      </c>
      <c r="AP23" s="205" t="str">
        <f t="shared" si="50"/>
        <v/>
      </c>
      <c r="AQ23" s="70" t="str">
        <f t="shared" si="19"/>
        <v/>
      </c>
      <c r="AS23" s="135"/>
      <c r="AT23" s="135"/>
    </row>
    <row r="24" spans="1:46" x14ac:dyDescent="0.25">
      <c r="P24" s="146">
        <f>SUM(Q7:Q18)</f>
        <v>89493.365000000005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S24" s="135"/>
      <c r="AT24" s="135"/>
    </row>
    <row r="25" spans="1:46" ht="15.75" thickBot="1" x14ac:dyDescent="0.3">
      <c r="N25" s="274" t="s">
        <v>1</v>
      </c>
      <c r="AC25" s="174">
        <v>1000</v>
      </c>
      <c r="AQ25" s="174" t="s">
        <v>51</v>
      </c>
      <c r="AS25" s="135"/>
      <c r="AT25" s="135"/>
    </row>
    <row r="26" spans="1:46" ht="20.100000000000001" customHeight="1" x14ac:dyDescent="0.25">
      <c r="A26" s="390" t="s">
        <v>2</v>
      </c>
      <c r="B26" s="392" t="s">
        <v>75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7"/>
      <c r="N26" s="395" t="str">
        <f>N4</f>
        <v>D       2021/2020</v>
      </c>
      <c r="P26" s="393" t="s">
        <v>3</v>
      </c>
      <c r="Q26" s="385" t="s">
        <v>75</v>
      </c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7"/>
      <c r="AC26" s="395" t="s">
        <v>119</v>
      </c>
      <c r="AE26" s="385" t="s">
        <v>75</v>
      </c>
      <c r="AF26" s="386"/>
      <c r="AG26" s="386"/>
      <c r="AH26" s="386"/>
      <c r="AI26" s="386"/>
      <c r="AJ26" s="386"/>
      <c r="AK26" s="386"/>
      <c r="AL26" s="386"/>
      <c r="AM26" s="386"/>
      <c r="AN26" s="386"/>
      <c r="AO26" s="386"/>
      <c r="AP26" s="387"/>
      <c r="AQ26" s="395" t="s">
        <v>119</v>
      </c>
      <c r="AS26" s="135"/>
      <c r="AT26" s="135"/>
    </row>
    <row r="27" spans="1:46" ht="20.100000000000001" customHeight="1" thickBot="1" x14ac:dyDescent="0.3">
      <c r="A27" s="391"/>
      <c r="B27" s="120">
        <v>2010</v>
      </c>
      <c r="C27" s="181">
        <v>2011</v>
      </c>
      <c r="D27" s="181">
        <v>2012</v>
      </c>
      <c r="E27" s="181">
        <v>2013</v>
      </c>
      <c r="F27" s="181">
        <v>2014</v>
      </c>
      <c r="G27" s="181">
        <v>2015</v>
      </c>
      <c r="H27" s="181">
        <v>2016</v>
      </c>
      <c r="I27" s="181">
        <v>2017</v>
      </c>
      <c r="J27" s="181">
        <v>2018</v>
      </c>
      <c r="K27" s="181">
        <v>2019</v>
      </c>
      <c r="L27" s="181">
        <v>2020</v>
      </c>
      <c r="M27" s="179">
        <v>2021</v>
      </c>
      <c r="N27" s="396"/>
      <c r="P27" s="394"/>
      <c r="Q27" s="31">
        <v>2010</v>
      </c>
      <c r="R27" s="181">
        <v>2011</v>
      </c>
      <c r="S27" s="181">
        <v>2012</v>
      </c>
      <c r="T27" s="181">
        <v>2013</v>
      </c>
      <c r="U27" s="181">
        <v>2014</v>
      </c>
      <c r="V27" s="181">
        <v>2015</v>
      </c>
      <c r="W27" s="181">
        <v>2016</v>
      </c>
      <c r="X27" s="181">
        <v>2017</v>
      </c>
      <c r="Y27" s="181">
        <v>2018</v>
      </c>
      <c r="Z27" s="181">
        <v>2019</v>
      </c>
      <c r="AA27" s="181">
        <v>2020</v>
      </c>
      <c r="AB27" s="179">
        <v>2021</v>
      </c>
      <c r="AC27" s="396"/>
      <c r="AE27" s="31">
        <v>2010</v>
      </c>
      <c r="AF27" s="181">
        <v>2011</v>
      </c>
      <c r="AG27" s="181">
        <v>2012</v>
      </c>
      <c r="AH27" s="181">
        <v>2013</v>
      </c>
      <c r="AI27" s="181">
        <v>2014</v>
      </c>
      <c r="AJ27" s="181">
        <v>2015</v>
      </c>
      <c r="AK27" s="181">
        <v>2016</v>
      </c>
      <c r="AL27" s="181">
        <v>2017</v>
      </c>
      <c r="AM27" s="323">
        <v>2018</v>
      </c>
      <c r="AN27" s="231">
        <v>2019</v>
      </c>
      <c r="AO27" s="181">
        <v>2020</v>
      </c>
      <c r="AP27" s="325">
        <v>2021</v>
      </c>
      <c r="AQ27" s="396"/>
      <c r="AS27" s="135"/>
      <c r="AT27" s="135"/>
    </row>
    <row r="28" spans="1:46" ht="3" customHeight="1" thickBot="1" x14ac:dyDescent="0.3">
      <c r="A28" s="132" t="s">
        <v>93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73"/>
      <c r="O28" s="8"/>
      <c r="P28" s="132"/>
      <c r="Q28" s="154">
        <v>2010</v>
      </c>
      <c r="R28" s="154">
        <v>2011</v>
      </c>
      <c r="S28" s="154">
        <v>2012</v>
      </c>
      <c r="T28" s="154"/>
      <c r="U28" s="154"/>
      <c r="V28" s="154"/>
      <c r="W28" s="154"/>
      <c r="X28" s="154"/>
      <c r="Y28" s="154"/>
      <c r="Z28" s="154"/>
      <c r="AA28" s="154"/>
      <c r="AB28" s="154"/>
      <c r="AC28" s="173"/>
      <c r="AD28" s="8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75"/>
      <c r="AS28" s="135"/>
      <c r="AT28" s="135"/>
    </row>
    <row r="29" spans="1:46" ht="20.100000000000001" customHeight="1" x14ac:dyDescent="0.25">
      <c r="A29" s="147" t="s">
        <v>77</v>
      </c>
      <c r="B29" s="46">
        <v>112112.93</v>
      </c>
      <c r="C29" s="200">
        <v>124900.3</v>
      </c>
      <c r="D29" s="200">
        <v>111319.11999999998</v>
      </c>
      <c r="E29" s="200">
        <v>99935.37</v>
      </c>
      <c r="F29" s="200">
        <v>181139.11</v>
      </c>
      <c r="G29" s="200">
        <v>165328.64999999985</v>
      </c>
      <c r="H29" s="200">
        <v>127338.22000000003</v>
      </c>
      <c r="I29" s="200">
        <v>165367.62</v>
      </c>
      <c r="J29" s="200">
        <v>107872.66</v>
      </c>
      <c r="K29" s="200">
        <v>201062.91000000003</v>
      </c>
      <c r="L29" s="200">
        <v>236592.02</v>
      </c>
      <c r="M29" s="139">
        <v>216340.96000000008</v>
      </c>
      <c r="N29" s="76">
        <f>IF(M29="","",(M29-L29)/L29)</f>
        <v>-8.5594856496004859E-2</v>
      </c>
      <c r="P29" s="134" t="s">
        <v>77</v>
      </c>
      <c r="Q29" s="46">
        <v>5016.9969999999994</v>
      </c>
      <c r="R29" s="200">
        <v>5270.674</v>
      </c>
      <c r="S29" s="200">
        <v>5254.5140000000001</v>
      </c>
      <c r="T29" s="200">
        <v>8076.4090000000024</v>
      </c>
      <c r="U29" s="200">
        <v>9156.59</v>
      </c>
      <c r="V29" s="200">
        <v>7918.5499999999993</v>
      </c>
      <c r="W29" s="200">
        <v>7480.9960000000019</v>
      </c>
      <c r="X29" s="200">
        <v>9138.478000000001</v>
      </c>
      <c r="Y29" s="200">
        <v>8324.8559999999998</v>
      </c>
      <c r="Z29" s="200">
        <v>11927.749</v>
      </c>
      <c r="AA29" s="200">
        <v>13829.367999999999</v>
      </c>
      <c r="AB29" s="139">
        <v>11471.501999999999</v>
      </c>
      <c r="AC29" s="76">
        <f>IF(AB29="","",(AB29-AA29)/AA29)</f>
        <v>-0.17049701765113201</v>
      </c>
      <c r="AE29" s="151">
        <f t="shared" ref="AE29:AE38" si="51">(Q29/B29)*10</f>
        <v>0.44749494995804673</v>
      </c>
      <c r="AF29" s="203">
        <f t="shared" ref="AF29:AF38" si="52">(R29/C29)*10</f>
        <v>0.42199049962249885</v>
      </c>
      <c r="AG29" s="203">
        <f t="shared" ref="AG29:AG38" si="53">(S29/D29)*10</f>
        <v>0.47202259593859536</v>
      </c>
      <c r="AH29" s="203">
        <f t="shared" ref="AH29:AH38" si="54">(T29/E29)*10</f>
        <v>0.8081632158864277</v>
      </c>
      <c r="AI29" s="203">
        <f t="shared" ref="AI29:AI38" si="55">(U29/F29)*10</f>
        <v>0.50550044106984959</v>
      </c>
      <c r="AJ29" s="203">
        <f t="shared" ref="AJ29:AJ38" si="56">(V29/G29)*10</f>
        <v>0.47895812371298058</v>
      </c>
      <c r="AK29" s="203">
        <f t="shared" ref="AK29:AK38" si="57">(W29/H29)*10</f>
        <v>0.58749022877813117</v>
      </c>
      <c r="AL29" s="203">
        <f t="shared" ref="AL29:AL38" si="58">(X29/I29)*10</f>
        <v>0.55261592323817688</v>
      </c>
      <c r="AM29" s="203">
        <f t="shared" ref="AM29:AM38" si="59">(Y29/J29)*10</f>
        <v>0.77172992674881657</v>
      </c>
      <c r="AN29" s="203">
        <f t="shared" ref="AN29:AN38" si="60">(Z29/K29)*10</f>
        <v>0.59323467465978674</v>
      </c>
      <c r="AO29" s="203">
        <f t="shared" ref="AO29:AO38" si="61">(AA29/L29)*10</f>
        <v>0.58452385672179474</v>
      </c>
      <c r="AP29" s="203">
        <f t="shared" ref="AP29" si="62">(AB29/M29)*10</f>
        <v>0.53025104446240767</v>
      </c>
      <c r="AQ29" s="76">
        <f>IF(AP29="","",(AP29-AO29)/AO29)</f>
        <v>-9.2849610217394976E-2</v>
      </c>
      <c r="AS29" s="135"/>
      <c r="AT29" s="135"/>
    </row>
    <row r="30" spans="1:46" ht="20.100000000000001" customHeight="1" x14ac:dyDescent="0.25">
      <c r="A30" s="148" t="s">
        <v>78</v>
      </c>
      <c r="B30" s="25">
        <v>103555.23</v>
      </c>
      <c r="C30" s="201">
        <v>109603.07999999999</v>
      </c>
      <c r="D30" s="201">
        <v>90618.02</v>
      </c>
      <c r="E30" s="201">
        <v>91080.090000000011</v>
      </c>
      <c r="F30" s="201">
        <v>178641.27</v>
      </c>
      <c r="G30" s="201">
        <v>189277.91000000003</v>
      </c>
      <c r="H30" s="201">
        <v>160923.91</v>
      </c>
      <c r="I30" s="201">
        <v>180001.23</v>
      </c>
      <c r="J30" s="201">
        <v>100965.82</v>
      </c>
      <c r="K30" s="201">
        <v>238795.00999999998</v>
      </c>
      <c r="L30" s="201">
        <v>200400.0800000001</v>
      </c>
      <c r="M30" s="3">
        <v>247986.25999999998</v>
      </c>
      <c r="N30" s="67">
        <f t="shared" ref="N30:N45" si="63">IF(M30="","",(M30-L30)/L30)</f>
        <v>0.2374558932311796</v>
      </c>
      <c r="P30" s="134" t="s">
        <v>78</v>
      </c>
      <c r="Q30" s="25">
        <v>4768.4190000000008</v>
      </c>
      <c r="R30" s="201">
        <v>5015.1330000000007</v>
      </c>
      <c r="S30" s="201">
        <v>4911.1499999999996</v>
      </c>
      <c r="T30" s="201">
        <v>7549.5049999999992</v>
      </c>
      <c r="U30" s="201">
        <v>9045.7329999999984</v>
      </c>
      <c r="V30" s="201">
        <v>9256.7200000000012</v>
      </c>
      <c r="W30" s="201">
        <v>8296.7439999999988</v>
      </c>
      <c r="X30" s="201">
        <v>9856.137999999999</v>
      </c>
      <c r="Y30" s="201">
        <v>9306.1540000000005</v>
      </c>
      <c r="Z30" s="201">
        <v>13709.666999999996</v>
      </c>
      <c r="AA30" s="201">
        <v>12299.498999999985</v>
      </c>
      <c r="AB30" s="3">
        <v>12244.632000000001</v>
      </c>
      <c r="AC30" s="67">
        <f t="shared" ref="AC30:AC45" si="64">IF(AB30="","",(AB30-AA30)/AA30)</f>
        <v>-4.460913407935062E-3</v>
      </c>
      <c r="AE30" s="152">
        <f t="shared" si="51"/>
        <v>0.46047109354109889</v>
      </c>
      <c r="AF30" s="204">
        <f t="shared" si="52"/>
        <v>0.45757226895448566</v>
      </c>
      <c r="AG30" s="204">
        <f t="shared" si="53"/>
        <v>0.5419617422671561</v>
      </c>
      <c r="AH30" s="204">
        <f t="shared" si="54"/>
        <v>0.82888642292733761</v>
      </c>
      <c r="AI30" s="204">
        <f t="shared" si="55"/>
        <v>0.50636300335303253</v>
      </c>
      <c r="AJ30" s="204">
        <f t="shared" si="56"/>
        <v>0.48905442795728249</v>
      </c>
      <c r="AK30" s="204">
        <f t="shared" si="57"/>
        <v>0.51556937685642856</v>
      </c>
      <c r="AL30" s="204">
        <f t="shared" si="58"/>
        <v>0.54755948056577153</v>
      </c>
      <c r="AM30" s="204">
        <f t="shared" si="59"/>
        <v>0.92171330852361721</v>
      </c>
      <c r="AN30" s="204">
        <f t="shared" si="60"/>
        <v>0.57411865515950256</v>
      </c>
      <c r="AO30" s="204">
        <f t="shared" si="61"/>
        <v>0.61374721008095301</v>
      </c>
      <c r="AP30" s="204">
        <f t="shared" ref="AP30" si="65">(AB30/M30)*10</f>
        <v>0.49376251732656484</v>
      </c>
      <c r="AQ30" s="67">
        <f>IF(AP30="","",(AP30-AO30)/AO30)</f>
        <v>-0.19549529640804761</v>
      </c>
      <c r="AS30" s="135"/>
      <c r="AT30" s="135"/>
    </row>
    <row r="31" spans="1:46" ht="20.100000000000001" customHeight="1" x14ac:dyDescent="0.25">
      <c r="A31" s="148" t="s">
        <v>79</v>
      </c>
      <c r="B31" s="25">
        <v>167818.00999999992</v>
      </c>
      <c r="C31" s="201">
        <v>125233.35</v>
      </c>
      <c r="D31" s="201">
        <v>135773.26999999996</v>
      </c>
      <c r="E31" s="201">
        <v>78339.37000000001</v>
      </c>
      <c r="F31" s="201">
        <v>159104.78000000003</v>
      </c>
      <c r="G31" s="201">
        <v>179761.25999999998</v>
      </c>
      <c r="H31" s="201">
        <v>158233.01999999999</v>
      </c>
      <c r="I31" s="201">
        <v>184735.59</v>
      </c>
      <c r="J31" s="201">
        <v>131251.34</v>
      </c>
      <c r="K31" s="201">
        <v>209712.58</v>
      </c>
      <c r="L31" s="201">
        <v>211042.20999999976</v>
      </c>
      <c r="M31" s="3">
        <v>289327.38000000018</v>
      </c>
      <c r="N31" s="67">
        <f t="shared" si="63"/>
        <v>0.37094555634155135</v>
      </c>
      <c r="P31" s="134" t="s">
        <v>79</v>
      </c>
      <c r="Q31" s="25">
        <v>7424.4470000000001</v>
      </c>
      <c r="R31" s="201">
        <v>5510.3540000000003</v>
      </c>
      <c r="S31" s="201">
        <v>6830.2309999999961</v>
      </c>
      <c r="T31" s="201">
        <v>7114.5390000000007</v>
      </c>
      <c r="U31" s="201">
        <v>8082.2549999999983</v>
      </c>
      <c r="V31" s="201">
        <v>8938.91</v>
      </c>
      <c r="W31" s="201">
        <v>8489.652</v>
      </c>
      <c r="X31" s="201">
        <v>9926.7349999999988</v>
      </c>
      <c r="Y31" s="201">
        <v>10260.373</v>
      </c>
      <c r="Z31" s="201">
        <v>11780.022999999999</v>
      </c>
      <c r="AA31" s="201">
        <v>12667.440999999995</v>
      </c>
      <c r="AB31" s="3">
        <v>14977.098000000005</v>
      </c>
      <c r="AC31" s="67">
        <f t="shared" si="64"/>
        <v>0.18233019597249445</v>
      </c>
      <c r="AE31" s="152">
        <f t="shared" si="51"/>
        <v>0.44241062088628053</v>
      </c>
      <c r="AF31" s="204">
        <f t="shared" si="52"/>
        <v>0.44000691509090828</v>
      </c>
      <c r="AG31" s="204">
        <f t="shared" si="53"/>
        <v>0.50306153781226581</v>
      </c>
      <c r="AH31" s="204">
        <f t="shared" si="54"/>
        <v>0.908169034292719</v>
      </c>
      <c r="AI31" s="204">
        <f t="shared" si="55"/>
        <v>0.50798316681623246</v>
      </c>
      <c r="AJ31" s="204">
        <f t="shared" si="56"/>
        <v>0.49726565111971294</v>
      </c>
      <c r="AK31" s="204">
        <f t="shared" si="57"/>
        <v>0.53652846921584385</v>
      </c>
      <c r="AL31" s="204">
        <f t="shared" si="58"/>
        <v>0.5373482716568041</v>
      </c>
      <c r="AM31" s="204">
        <f t="shared" si="59"/>
        <v>0.78173472362263119</v>
      </c>
      <c r="AN31" s="204">
        <f t="shared" si="60"/>
        <v>0.56172228676028879</v>
      </c>
      <c r="AO31" s="204">
        <f t="shared" si="61"/>
        <v>0.6002325790655817</v>
      </c>
      <c r="AP31" s="204">
        <f t="shared" ref="AP31" si="66">(AB31/M31)*10</f>
        <v>0.51765228717724521</v>
      </c>
      <c r="AQ31" s="67">
        <f>IF(AP31="","",(AP31-AO31)/AO31)</f>
        <v>-0.13758048924450955</v>
      </c>
      <c r="AS31" s="135"/>
      <c r="AT31" s="135"/>
    </row>
    <row r="32" spans="1:46" ht="20.100000000000001" customHeight="1" x14ac:dyDescent="0.25">
      <c r="A32" s="148" t="s">
        <v>80</v>
      </c>
      <c r="B32" s="25">
        <v>169960.15000000005</v>
      </c>
      <c r="C32" s="201">
        <v>125324.62</v>
      </c>
      <c r="D32" s="201">
        <v>131109.87</v>
      </c>
      <c r="E32" s="201">
        <v>110880.58</v>
      </c>
      <c r="F32" s="201">
        <v>139339.33000000002</v>
      </c>
      <c r="G32" s="201">
        <v>172769.00000000006</v>
      </c>
      <c r="H32" s="201">
        <v>120807.59000000001</v>
      </c>
      <c r="I32" s="201">
        <v>195865.48</v>
      </c>
      <c r="J32" s="201">
        <v>150352.84</v>
      </c>
      <c r="K32" s="201">
        <v>244663.81999999998</v>
      </c>
      <c r="L32" s="201">
        <v>230565.74000000011</v>
      </c>
      <c r="M32" s="3"/>
      <c r="N32" s="67" t="str">
        <f t="shared" si="63"/>
        <v/>
      </c>
      <c r="P32" s="134" t="s">
        <v>80</v>
      </c>
      <c r="Q32" s="25">
        <v>6997.9059999999999</v>
      </c>
      <c r="R32" s="201">
        <v>5641.7790000000005</v>
      </c>
      <c r="S32" s="201">
        <v>6955.6630000000014</v>
      </c>
      <c r="T32" s="201">
        <v>8794.5019999999968</v>
      </c>
      <c r="U32" s="201">
        <v>7652.6419999999989</v>
      </c>
      <c r="V32" s="201">
        <v>8505.6460000000006</v>
      </c>
      <c r="W32" s="201">
        <v>6662.3990000000013</v>
      </c>
      <c r="X32" s="201">
        <v>10370.893000000004</v>
      </c>
      <c r="Y32" s="201">
        <v>11386.056</v>
      </c>
      <c r="Z32" s="201">
        <v>12901.988999999998</v>
      </c>
      <c r="AA32" s="201">
        <v>13747.571</v>
      </c>
      <c r="AB32" s="3"/>
      <c r="AC32" s="67" t="str">
        <f t="shared" si="64"/>
        <v/>
      </c>
      <c r="AE32" s="152">
        <f t="shared" si="51"/>
        <v>0.4117380456536428</v>
      </c>
      <c r="AF32" s="204">
        <f t="shared" si="52"/>
        <v>0.45017323810756427</v>
      </c>
      <c r="AG32" s="204">
        <f t="shared" si="53"/>
        <v>0.53052169146380823</v>
      </c>
      <c r="AH32" s="204">
        <f t="shared" si="54"/>
        <v>0.79315079340313666</v>
      </c>
      <c r="AI32" s="204">
        <f t="shared" si="55"/>
        <v>0.54920904241465762</v>
      </c>
      <c r="AJ32" s="204">
        <f t="shared" si="56"/>
        <v>0.49231320433642595</v>
      </c>
      <c r="AK32" s="204">
        <f t="shared" si="57"/>
        <v>0.55148844538658548</v>
      </c>
      <c r="AL32" s="204">
        <f t="shared" si="58"/>
        <v>0.52949059732220316</v>
      </c>
      <c r="AM32" s="204">
        <f t="shared" si="59"/>
        <v>0.75728905420077208</v>
      </c>
      <c r="AN32" s="204">
        <f t="shared" si="60"/>
        <v>0.5273353861637573</v>
      </c>
      <c r="AO32" s="204">
        <f t="shared" si="61"/>
        <v>0.59625384933598524</v>
      </c>
      <c r="AP32" s="204"/>
      <c r="AQ32" s="67" t="str">
        <f t="shared" ref="AQ32:AQ45" si="67">IF(AP32="","",(AP32-AO32)/AO32)</f>
        <v/>
      </c>
      <c r="AS32" s="135"/>
      <c r="AT32" s="135"/>
    </row>
    <row r="33" spans="1:46" ht="20.100000000000001" customHeight="1" x14ac:dyDescent="0.25">
      <c r="A33" s="148" t="s">
        <v>81</v>
      </c>
      <c r="B33" s="25">
        <v>105627.73999999999</v>
      </c>
      <c r="C33" s="201">
        <v>146684.46999999994</v>
      </c>
      <c r="D33" s="201">
        <v>105806.44999999998</v>
      </c>
      <c r="E33" s="201">
        <v>156736.06999999992</v>
      </c>
      <c r="F33" s="201">
        <v>207228.25</v>
      </c>
      <c r="G33" s="201">
        <v>181747.00999999995</v>
      </c>
      <c r="H33" s="201">
        <v>156060.43000000002</v>
      </c>
      <c r="I33" s="201">
        <v>208341.1999999999</v>
      </c>
      <c r="J33" s="201">
        <v>123112.9</v>
      </c>
      <c r="K33" s="201">
        <v>228011.36000000013</v>
      </c>
      <c r="L33" s="201">
        <v>188465.48999999993</v>
      </c>
      <c r="M33" s="3"/>
      <c r="N33" s="67" t="str">
        <f t="shared" si="63"/>
        <v/>
      </c>
      <c r="P33" s="134" t="s">
        <v>81</v>
      </c>
      <c r="Q33" s="25">
        <v>5233.5920000000015</v>
      </c>
      <c r="R33" s="201">
        <v>6774.5830000000024</v>
      </c>
      <c r="S33" s="201">
        <v>6184.9250000000011</v>
      </c>
      <c r="T33" s="201">
        <v>12346.015000000001</v>
      </c>
      <c r="U33" s="201">
        <v>9823.5429999999997</v>
      </c>
      <c r="V33" s="201">
        <v>9567.4180000000015</v>
      </c>
      <c r="W33" s="201">
        <v>8927.2699999999986</v>
      </c>
      <c r="X33" s="201">
        <v>11110.941999999997</v>
      </c>
      <c r="Y33" s="201">
        <v>11997.332</v>
      </c>
      <c r="Z33" s="201">
        <v>12224.240000000003</v>
      </c>
      <c r="AA33" s="201">
        <v>9905.8699999999953</v>
      </c>
      <c r="AB33" s="3"/>
      <c r="AC33" s="67" t="str">
        <f t="shared" si="64"/>
        <v/>
      </c>
      <c r="AE33" s="152">
        <f t="shared" si="51"/>
        <v>0.49547514696423517</v>
      </c>
      <c r="AF33" s="204">
        <f t="shared" si="52"/>
        <v>0.46184732439637305</v>
      </c>
      <c r="AG33" s="204">
        <f t="shared" si="53"/>
        <v>0.58455084732547036</v>
      </c>
      <c r="AH33" s="204">
        <f t="shared" si="54"/>
        <v>0.78769456194735565</v>
      </c>
      <c r="AI33" s="204">
        <f t="shared" si="55"/>
        <v>0.4740445861025222</v>
      </c>
      <c r="AJ33" s="204">
        <f t="shared" si="56"/>
        <v>0.52641405214864356</v>
      </c>
      <c r="AK33" s="204">
        <f t="shared" si="57"/>
        <v>0.57203930554337168</v>
      </c>
      <c r="AL33" s="204">
        <f t="shared" si="58"/>
        <v>0.53330507840023977</v>
      </c>
      <c r="AM33" s="204">
        <f t="shared" si="59"/>
        <v>0.97449836694611214</v>
      </c>
      <c r="AN33" s="204">
        <f t="shared" si="60"/>
        <v>0.53612416504160132</v>
      </c>
      <c r="AO33" s="204">
        <f t="shared" si="61"/>
        <v>0.52560657126140176</v>
      </c>
      <c r="AP33" s="204"/>
      <c r="AQ33" s="67" t="str">
        <f t="shared" si="67"/>
        <v/>
      </c>
      <c r="AS33" s="135"/>
      <c r="AT33" s="135"/>
    </row>
    <row r="34" spans="1:46" ht="20.100000000000001" customHeight="1" x14ac:dyDescent="0.25">
      <c r="A34" s="148" t="s">
        <v>82</v>
      </c>
      <c r="B34" s="25">
        <v>172955.39000000004</v>
      </c>
      <c r="C34" s="201">
        <v>88363.709999999992</v>
      </c>
      <c r="D34" s="201">
        <v>120306.19000000003</v>
      </c>
      <c r="E34" s="201">
        <v>142180.06</v>
      </c>
      <c r="F34" s="201">
        <v>163672.61999999994</v>
      </c>
      <c r="G34" s="201">
        <v>227414.28000000014</v>
      </c>
      <c r="H34" s="201">
        <v>160527.01</v>
      </c>
      <c r="I34" s="201">
        <v>247253.33</v>
      </c>
      <c r="J34" s="201">
        <v>159193.67000000001</v>
      </c>
      <c r="K34" s="201">
        <v>248660.12999999995</v>
      </c>
      <c r="L34" s="201">
        <v>193173.35</v>
      </c>
      <c r="M34" s="3"/>
      <c r="N34" s="67" t="str">
        <f t="shared" si="63"/>
        <v/>
      </c>
      <c r="P34" s="134" t="s">
        <v>82</v>
      </c>
      <c r="Q34" s="25">
        <v>8418.2340000000022</v>
      </c>
      <c r="R34" s="201">
        <v>4390.6889999999994</v>
      </c>
      <c r="S34" s="201">
        <v>6848.4070000000011</v>
      </c>
      <c r="T34" s="201">
        <v>11167.32799999999</v>
      </c>
      <c r="U34" s="201">
        <v>8872.2850000000017</v>
      </c>
      <c r="V34" s="201">
        <v>11662.620000000006</v>
      </c>
      <c r="W34" s="201">
        <v>9423.9899999999961</v>
      </c>
      <c r="X34" s="201">
        <v>14481.375000000004</v>
      </c>
      <c r="Y34" s="201">
        <v>12803.287</v>
      </c>
      <c r="Z34" s="201">
        <v>13718.046000000006</v>
      </c>
      <c r="AA34" s="201">
        <v>11860.936999999996</v>
      </c>
      <c r="AB34" s="3"/>
      <c r="AC34" s="67" t="str">
        <f t="shared" si="64"/>
        <v/>
      </c>
      <c r="AE34" s="152">
        <f t="shared" si="51"/>
        <v>0.48672862985073784</v>
      </c>
      <c r="AF34" s="204">
        <f t="shared" si="52"/>
        <v>0.49688825876595721</v>
      </c>
      <c r="AG34" s="204">
        <f t="shared" si="53"/>
        <v>0.56924809937044796</v>
      </c>
      <c r="AH34" s="204">
        <f t="shared" si="54"/>
        <v>0.78543559483657488</v>
      </c>
      <c r="AI34" s="204">
        <f t="shared" si="55"/>
        <v>0.54207508867396426</v>
      </c>
      <c r="AJ34" s="204">
        <f t="shared" si="56"/>
        <v>0.51283586940978365</v>
      </c>
      <c r="AK34" s="204">
        <f t="shared" si="57"/>
        <v>0.58706569068968495</v>
      </c>
      <c r="AL34" s="204">
        <f t="shared" si="58"/>
        <v>0.58568978626091728</v>
      </c>
      <c r="AM34" s="204">
        <f t="shared" si="59"/>
        <v>0.80425854872244606</v>
      </c>
      <c r="AN34" s="204">
        <f t="shared" si="60"/>
        <v>0.55167855015599043</v>
      </c>
      <c r="AO34" s="204">
        <f t="shared" si="61"/>
        <v>0.6140048303764466</v>
      </c>
      <c r="AP34" s="204"/>
      <c r="AQ34" s="67" t="str">
        <f t="shared" si="67"/>
        <v/>
      </c>
      <c r="AS34" s="135"/>
      <c r="AT34" s="135"/>
    </row>
    <row r="35" spans="1:46" ht="20.100000000000001" customHeight="1" x14ac:dyDescent="0.25">
      <c r="A35" s="148" t="s">
        <v>83</v>
      </c>
      <c r="B35" s="25">
        <v>153575.38000000003</v>
      </c>
      <c r="C35" s="201">
        <v>146031.1</v>
      </c>
      <c r="D35" s="201">
        <v>129411.21999999994</v>
      </c>
      <c r="E35" s="201">
        <v>179559.8899999999</v>
      </c>
      <c r="F35" s="201">
        <v>269358.03999999998</v>
      </c>
      <c r="G35" s="201">
        <v>237433.11000000002</v>
      </c>
      <c r="H35" s="201">
        <v>147722.47000000009</v>
      </c>
      <c r="I35" s="201">
        <v>207140.0799999999</v>
      </c>
      <c r="J35" s="201">
        <v>176201.44</v>
      </c>
      <c r="K35" s="201">
        <v>278510.38</v>
      </c>
      <c r="L35" s="201">
        <v>267410.69000000006</v>
      </c>
      <c r="M35" s="3"/>
      <c r="N35" s="67" t="str">
        <f t="shared" si="63"/>
        <v/>
      </c>
      <c r="P35" s="134" t="s">
        <v>83</v>
      </c>
      <c r="Q35" s="25">
        <v>8202.5570000000007</v>
      </c>
      <c r="R35" s="201">
        <v>7142.6719999999987</v>
      </c>
      <c r="S35" s="201">
        <v>8489.8880000000008</v>
      </c>
      <c r="T35" s="201">
        <v>14058.68400000001</v>
      </c>
      <c r="U35" s="201">
        <v>13129.382000000001</v>
      </c>
      <c r="V35" s="201">
        <v>12275.063000000002</v>
      </c>
      <c r="W35" s="201">
        <v>8407.0900000000038</v>
      </c>
      <c r="X35" s="201">
        <v>11587.890000000009</v>
      </c>
      <c r="Y35" s="201">
        <v>14215.772000000001</v>
      </c>
      <c r="Z35" s="201">
        <v>14177.262000000006</v>
      </c>
      <c r="AA35" s="201">
        <v>15360.929999999997</v>
      </c>
      <c r="AB35" s="3"/>
      <c r="AC35" s="67" t="str">
        <f t="shared" si="64"/>
        <v/>
      </c>
      <c r="AE35" s="152">
        <f t="shared" si="51"/>
        <v>0.53410624801970208</v>
      </c>
      <c r="AF35" s="204">
        <f t="shared" si="52"/>
        <v>0.48911992034573448</v>
      </c>
      <c r="AG35" s="204">
        <f t="shared" si="53"/>
        <v>0.65603956133015395</v>
      </c>
      <c r="AH35" s="204">
        <f t="shared" si="54"/>
        <v>0.7829523620224994</v>
      </c>
      <c r="AI35" s="204">
        <f t="shared" si="55"/>
        <v>0.48743234098377025</v>
      </c>
      <c r="AJ35" s="204">
        <f t="shared" si="56"/>
        <v>0.51699036414929667</v>
      </c>
      <c r="AK35" s="204">
        <f t="shared" si="57"/>
        <v>0.56911382540516675</v>
      </c>
      <c r="AL35" s="204">
        <f t="shared" si="58"/>
        <v>0.55942287943501878</v>
      </c>
      <c r="AM35" s="204">
        <f t="shared" si="59"/>
        <v>0.8067909093137946</v>
      </c>
      <c r="AN35" s="204">
        <f t="shared" si="60"/>
        <v>0.5090389090704629</v>
      </c>
      <c r="AO35" s="204">
        <f t="shared" si="61"/>
        <v>0.57443215901353806</v>
      </c>
      <c r="AP35" s="204"/>
      <c r="AQ35" s="67" t="str">
        <f t="shared" si="67"/>
        <v/>
      </c>
      <c r="AS35" s="135"/>
      <c r="AT35" s="135"/>
    </row>
    <row r="36" spans="1:46" ht="20.100000000000001" customHeight="1" x14ac:dyDescent="0.25">
      <c r="A36" s="148" t="s">
        <v>84</v>
      </c>
      <c r="B36" s="25">
        <v>172174.69999999992</v>
      </c>
      <c r="C36" s="201">
        <v>197846.85999999996</v>
      </c>
      <c r="D36" s="201">
        <v>108041.16999999998</v>
      </c>
      <c r="E36" s="201">
        <v>128500.73000000004</v>
      </c>
      <c r="F36" s="201">
        <v>196762.29</v>
      </c>
      <c r="G36" s="201">
        <v>236160.21999999988</v>
      </c>
      <c r="H36" s="201">
        <v>161077.74999999983</v>
      </c>
      <c r="I36" s="201">
        <v>171433.78</v>
      </c>
      <c r="J36" s="201">
        <v>180051.81</v>
      </c>
      <c r="K36" s="201">
        <v>296230.03000000038</v>
      </c>
      <c r="L36" s="201">
        <v>281921.69000000006</v>
      </c>
      <c r="M36" s="3"/>
      <c r="N36" s="67" t="str">
        <f t="shared" si="63"/>
        <v/>
      </c>
      <c r="P36" s="134" t="s">
        <v>84</v>
      </c>
      <c r="Q36" s="25">
        <v>7606.0559999999978</v>
      </c>
      <c r="R36" s="201">
        <v>8313.0869999999995</v>
      </c>
      <c r="S36" s="201">
        <v>6909.0559999999987</v>
      </c>
      <c r="T36" s="201">
        <v>9139.0069999999996</v>
      </c>
      <c r="U36" s="201">
        <v>8531.6860000000033</v>
      </c>
      <c r="V36" s="201">
        <v>10841.422999999999</v>
      </c>
      <c r="W36" s="201">
        <v>9653.1510000000035</v>
      </c>
      <c r="X36" s="201">
        <v>9956.3179999999975</v>
      </c>
      <c r="Y36" s="201">
        <v>13765.152</v>
      </c>
      <c r="Z36" s="201">
        <v>14750.275999999996</v>
      </c>
      <c r="AA36" s="201">
        <v>15516.310000000007</v>
      </c>
      <c r="AB36" s="3"/>
      <c r="AC36" s="67" t="str">
        <f t="shared" si="64"/>
        <v/>
      </c>
      <c r="AE36" s="152">
        <f t="shared" si="51"/>
        <v>0.44176385961468218</v>
      </c>
      <c r="AF36" s="204">
        <f t="shared" si="52"/>
        <v>0.42017785877420555</v>
      </c>
      <c r="AG36" s="204">
        <f t="shared" si="53"/>
        <v>0.63948363387771534</v>
      </c>
      <c r="AH36" s="204">
        <f t="shared" si="54"/>
        <v>0.71120273013234991</v>
      </c>
      <c r="AI36" s="204">
        <f t="shared" si="55"/>
        <v>0.43360371542738207</v>
      </c>
      <c r="AJ36" s="204">
        <f t="shared" si="56"/>
        <v>0.45907066820991294</v>
      </c>
      <c r="AK36" s="204">
        <f t="shared" si="57"/>
        <v>0.59928518991605073</v>
      </c>
      <c r="AL36" s="204">
        <f t="shared" si="58"/>
        <v>0.5807675710119673</v>
      </c>
      <c r="AM36" s="204">
        <f t="shared" si="59"/>
        <v>0.76451061502797446</v>
      </c>
      <c r="AN36" s="204">
        <f t="shared" si="60"/>
        <v>0.49793317713264845</v>
      </c>
      <c r="AO36" s="204">
        <f t="shared" si="61"/>
        <v>0.55037659571351194</v>
      </c>
      <c r="AP36" s="204"/>
      <c r="AQ36" s="67" t="str">
        <f t="shared" si="67"/>
        <v/>
      </c>
      <c r="AS36" s="135"/>
      <c r="AT36" s="135"/>
    </row>
    <row r="37" spans="1:46" ht="20.100000000000001" customHeight="1" x14ac:dyDescent="0.25">
      <c r="A37" s="148" t="s">
        <v>85</v>
      </c>
      <c r="B37" s="25">
        <v>184593.24000000002</v>
      </c>
      <c r="C37" s="201">
        <v>144138.26999999993</v>
      </c>
      <c r="D37" s="201">
        <v>79979.249999999985</v>
      </c>
      <c r="E37" s="201">
        <v>122753.58</v>
      </c>
      <c r="F37" s="201">
        <v>216171.5800000001</v>
      </c>
      <c r="G37" s="201">
        <v>152140.34000000008</v>
      </c>
      <c r="H37" s="201">
        <v>149450.11999999976</v>
      </c>
      <c r="I37" s="201">
        <v>137515.64999999997</v>
      </c>
      <c r="J37" s="201">
        <v>157796.10999999999</v>
      </c>
      <c r="K37" s="201">
        <v>248422.98999999993</v>
      </c>
      <c r="L37" s="201">
        <v>186014.71999999988</v>
      </c>
      <c r="M37" s="3"/>
      <c r="N37" s="67" t="str">
        <f t="shared" si="63"/>
        <v/>
      </c>
      <c r="P37" s="134" t="s">
        <v>85</v>
      </c>
      <c r="Q37" s="25">
        <v>8950.255000000001</v>
      </c>
      <c r="R37" s="201">
        <v>8091.360999999999</v>
      </c>
      <c r="S37" s="201">
        <v>7317.6259999999966</v>
      </c>
      <c r="T37" s="201">
        <v>9009.7860000000001</v>
      </c>
      <c r="U37" s="201">
        <v>11821.654999999999</v>
      </c>
      <c r="V37" s="201">
        <v>8422.7539999999954</v>
      </c>
      <c r="W37" s="201">
        <v>8932.4599999999973</v>
      </c>
      <c r="X37" s="201">
        <v>10856.737000000006</v>
      </c>
      <c r="Y37" s="201">
        <v>13503.767</v>
      </c>
      <c r="Z37" s="201">
        <v>13395.533000000005</v>
      </c>
      <c r="AA37" s="201">
        <v>12609.238999999996</v>
      </c>
      <c r="AB37" s="3"/>
      <c r="AC37" s="67" t="str">
        <f t="shared" si="64"/>
        <v/>
      </c>
      <c r="AE37" s="152">
        <f t="shared" si="51"/>
        <v>0.48486363856011194</v>
      </c>
      <c r="AF37" s="204">
        <f t="shared" si="52"/>
        <v>0.56136104589017211</v>
      </c>
      <c r="AG37" s="204">
        <f t="shared" si="53"/>
        <v>0.91494056270845225</v>
      </c>
      <c r="AH37" s="204">
        <f t="shared" si="54"/>
        <v>0.73397337983951261</v>
      </c>
      <c r="AI37" s="204">
        <f t="shared" si="55"/>
        <v>0.54686443981211563</v>
      </c>
      <c r="AJ37" s="204">
        <f t="shared" si="56"/>
        <v>0.55361740351046873</v>
      </c>
      <c r="AK37" s="204">
        <f t="shared" si="57"/>
        <v>0.59768837923984341</v>
      </c>
      <c r="AL37" s="204">
        <f t="shared" si="58"/>
        <v>0.78949101429546453</v>
      </c>
      <c r="AM37" s="204">
        <f t="shared" si="59"/>
        <v>0.85577312393822647</v>
      </c>
      <c r="AN37" s="204">
        <f t="shared" si="60"/>
        <v>0.5392227587309858</v>
      </c>
      <c r="AO37" s="204">
        <f t="shared" si="61"/>
        <v>0.67786242938193297</v>
      </c>
      <c r="AP37" s="204"/>
      <c r="AQ37" s="67" t="str">
        <f t="shared" si="67"/>
        <v/>
      </c>
      <c r="AS37" s="135"/>
      <c r="AT37" s="135"/>
    </row>
    <row r="38" spans="1:46" ht="20.100000000000001" customHeight="1" x14ac:dyDescent="0.25">
      <c r="A38" s="148" t="s">
        <v>86</v>
      </c>
      <c r="B38" s="25">
        <v>174808.49999999997</v>
      </c>
      <c r="C38" s="201">
        <v>100779.39000000001</v>
      </c>
      <c r="D38" s="201">
        <v>69029.49000000002</v>
      </c>
      <c r="E38" s="201">
        <v>154336.00999999978</v>
      </c>
      <c r="F38" s="201">
        <v>191835.92000000007</v>
      </c>
      <c r="G38" s="201">
        <v>123373.27999999998</v>
      </c>
      <c r="H38" s="201">
        <v>139248.31999999989</v>
      </c>
      <c r="I38" s="201">
        <v>159507.64999999994</v>
      </c>
      <c r="J38" s="201">
        <v>217628.21</v>
      </c>
      <c r="K38" s="201">
        <v>280094.85000000021</v>
      </c>
      <c r="L38" s="201">
        <v>217661.72999999981</v>
      </c>
      <c r="M38" s="3"/>
      <c r="N38" s="67" t="str">
        <f t="shared" si="63"/>
        <v/>
      </c>
      <c r="P38" s="134" t="s">
        <v>86</v>
      </c>
      <c r="Q38" s="25">
        <v>8836.2159999999967</v>
      </c>
      <c r="R38" s="201">
        <v>6184.2449999999999</v>
      </c>
      <c r="S38" s="201">
        <v>6843.8590000000013</v>
      </c>
      <c r="T38" s="201">
        <v>12325.401000000003</v>
      </c>
      <c r="U38" s="201">
        <v>11790.632999999998</v>
      </c>
      <c r="V38" s="201">
        <v>8857.4580000000024</v>
      </c>
      <c r="W38" s="201">
        <v>10603.755000000001</v>
      </c>
      <c r="X38" s="201">
        <v>13090.348000000009</v>
      </c>
      <c r="Y38" s="201">
        <v>16694.899000000001</v>
      </c>
      <c r="Z38" s="201">
        <v>17343.396999999994</v>
      </c>
      <c r="AA38" s="201">
        <v>13941.950000000004</v>
      </c>
      <c r="AB38" s="3"/>
      <c r="AC38" s="67" t="str">
        <f t="shared" si="64"/>
        <v/>
      </c>
      <c r="AE38" s="152">
        <f t="shared" si="51"/>
        <v>0.50547976786025839</v>
      </c>
      <c r="AF38" s="204">
        <f t="shared" si="52"/>
        <v>0.61364183688748253</v>
      </c>
      <c r="AG38" s="204">
        <f t="shared" si="53"/>
        <v>0.99143989040046498</v>
      </c>
      <c r="AH38" s="204">
        <f t="shared" si="54"/>
        <v>0.79860824444016809</v>
      </c>
      <c r="AI38" s="204">
        <f t="shared" si="55"/>
        <v>0.61462071336796531</v>
      </c>
      <c r="AJ38" s="204">
        <f t="shared" si="56"/>
        <v>0.7179397354111039</v>
      </c>
      <c r="AK38" s="204">
        <f t="shared" si="57"/>
        <v>0.76149967195295487</v>
      </c>
      <c r="AL38" s="204">
        <f t="shared" si="58"/>
        <v>0.82067211196453671</v>
      </c>
      <c r="AM38" s="204">
        <f t="shared" si="59"/>
        <v>0.76712936250314256</v>
      </c>
      <c r="AN38" s="204">
        <f t="shared" si="60"/>
        <v>0.61919728263479246</v>
      </c>
      <c r="AO38" s="204">
        <f t="shared" si="61"/>
        <v>0.6405329039698443</v>
      </c>
      <c r="AP38" s="204"/>
      <c r="AQ38" s="67" t="str">
        <f t="shared" si="67"/>
        <v/>
      </c>
      <c r="AS38" s="135"/>
      <c r="AT38" s="135"/>
    </row>
    <row r="39" spans="1:46" ht="20.100000000000001" customHeight="1" x14ac:dyDescent="0.25">
      <c r="A39" s="148" t="s">
        <v>87</v>
      </c>
      <c r="B39" s="25">
        <v>143517.88</v>
      </c>
      <c r="C39" s="201">
        <v>108144.17000000003</v>
      </c>
      <c r="D39" s="201">
        <v>125852.90000000002</v>
      </c>
      <c r="E39" s="201">
        <v>102029.78999999992</v>
      </c>
      <c r="F39" s="201">
        <v>191064.2</v>
      </c>
      <c r="G39" s="201">
        <v>143527.37999999992</v>
      </c>
      <c r="H39" s="201">
        <v>151132.13000000012</v>
      </c>
      <c r="I39" s="201">
        <v>135712.65999999989</v>
      </c>
      <c r="J39" s="201">
        <v>269199.01</v>
      </c>
      <c r="K39" s="201">
        <v>227951.96000000008</v>
      </c>
      <c r="L39" s="201">
        <v>227230.06000000014</v>
      </c>
      <c r="M39" s="3"/>
      <c r="N39" s="67" t="str">
        <f t="shared" si="63"/>
        <v/>
      </c>
      <c r="P39" s="134" t="s">
        <v>87</v>
      </c>
      <c r="Q39" s="25">
        <v>8561.616</v>
      </c>
      <c r="R39" s="201">
        <v>7679.9049999999988</v>
      </c>
      <c r="S39" s="201">
        <v>10402.912</v>
      </c>
      <c r="T39" s="201">
        <v>7707.6290000000035</v>
      </c>
      <c r="U39" s="201">
        <v>12654.747000000003</v>
      </c>
      <c r="V39" s="201">
        <v>9979.3469999999979</v>
      </c>
      <c r="W39" s="201">
        <v>10712.686999999996</v>
      </c>
      <c r="X39" s="201">
        <v>11080.005999999999</v>
      </c>
      <c r="Y39" s="201">
        <v>17646.002</v>
      </c>
      <c r="Z39" s="201">
        <v>15712.195000000003</v>
      </c>
      <c r="AA39" s="201">
        <v>15033.439000000002</v>
      </c>
      <c r="AB39" s="3"/>
      <c r="AC39" s="67" t="str">
        <f t="shared" si="64"/>
        <v/>
      </c>
      <c r="AE39" s="152">
        <f t="shared" ref="AE39:AF45" si="68">(Q39/B39)*10</f>
        <v>0.59655396247491954</v>
      </c>
      <c r="AF39" s="204">
        <f t="shared" si="68"/>
        <v>0.7101543245465749</v>
      </c>
      <c r="AG39" s="204">
        <f t="shared" ref="AG39:AL41" si="69">IF(S39="","",(S39/D39)*10)</f>
        <v>0.82659295097689434</v>
      </c>
      <c r="AH39" s="204">
        <f t="shared" si="69"/>
        <v>0.75542927217629385</v>
      </c>
      <c r="AI39" s="204">
        <f t="shared" si="69"/>
        <v>0.66232957299169615</v>
      </c>
      <c r="AJ39" s="204">
        <f t="shared" si="69"/>
        <v>0.69529221532504837</v>
      </c>
      <c r="AK39" s="204">
        <f t="shared" si="69"/>
        <v>0.70882922115899427</v>
      </c>
      <c r="AL39" s="204">
        <f t="shared" si="69"/>
        <v>0.81643127472411259</v>
      </c>
      <c r="AM39" s="204">
        <f t="shared" ref="AM39:AN41" si="70">IF(Y39="","",(Y39/J39)*10)</f>
        <v>0.6555002561116402</v>
      </c>
      <c r="AN39" s="204">
        <f t="shared" si="70"/>
        <v>0.68927659143619546</v>
      </c>
      <c r="AO39" s="204">
        <f t="shared" ref="AO39:AO41" si="71">IF(AA39="","",(AA39/L39)*10)</f>
        <v>0.66159552129678589</v>
      </c>
      <c r="AP39" s="204"/>
      <c r="AQ39" s="67" t="str">
        <f t="shared" si="67"/>
        <v/>
      </c>
      <c r="AS39" s="135"/>
      <c r="AT39" s="135"/>
    </row>
    <row r="40" spans="1:46" ht="20.100000000000001" customHeight="1" thickBot="1" x14ac:dyDescent="0.3">
      <c r="A40" s="148" t="s">
        <v>88</v>
      </c>
      <c r="B40" s="25">
        <v>152820.21000000002</v>
      </c>
      <c r="C40" s="201">
        <v>216465.13999999996</v>
      </c>
      <c r="D40" s="201">
        <v>85804.429999999964</v>
      </c>
      <c r="E40" s="201">
        <v>229961.75</v>
      </c>
      <c r="F40" s="201">
        <v>233293.19000000015</v>
      </c>
      <c r="G40" s="201">
        <v>149139.44999999995</v>
      </c>
      <c r="H40" s="201">
        <v>169639.46999999994</v>
      </c>
      <c r="I40" s="201">
        <v>161502.75000000003</v>
      </c>
      <c r="J40" s="201">
        <v>201567.8</v>
      </c>
      <c r="K40" s="201">
        <v>231272.66000000015</v>
      </c>
      <c r="L40" s="201">
        <v>268398.57000000007</v>
      </c>
      <c r="M40" s="3"/>
      <c r="N40" s="67" t="str">
        <f t="shared" si="63"/>
        <v/>
      </c>
      <c r="P40" s="136" t="s">
        <v>88</v>
      </c>
      <c r="Q40" s="25">
        <v>8577.6339999999964</v>
      </c>
      <c r="R40" s="201">
        <v>10729.738000000001</v>
      </c>
      <c r="S40" s="201">
        <v>8400.3320000000022</v>
      </c>
      <c r="T40" s="201">
        <v>14080.129999999997</v>
      </c>
      <c r="U40" s="201">
        <v>13582.820000000003</v>
      </c>
      <c r="V40" s="201">
        <v>9345.7980000000007</v>
      </c>
      <c r="W40" s="201">
        <v>11478.792000000003</v>
      </c>
      <c r="X40" s="201">
        <v>14722.865999999998</v>
      </c>
      <c r="Y40" s="201">
        <v>13500.736999999999</v>
      </c>
      <c r="Z40" s="201">
        <v>16104.085999999999</v>
      </c>
      <c r="AA40" s="201">
        <v>15328.199999999983</v>
      </c>
      <c r="AB40" s="3"/>
      <c r="AC40" s="67" t="str">
        <f t="shared" si="64"/>
        <v/>
      </c>
      <c r="AE40" s="152">
        <f t="shared" si="68"/>
        <v>0.56128924309160388</v>
      </c>
      <c r="AF40" s="204">
        <f t="shared" si="68"/>
        <v>0.49567972006947647</v>
      </c>
      <c r="AG40" s="204">
        <f t="shared" si="69"/>
        <v>0.9790091257525988</v>
      </c>
      <c r="AH40" s="204">
        <f t="shared" si="69"/>
        <v>0.61228139027468687</v>
      </c>
      <c r="AI40" s="204">
        <f t="shared" si="69"/>
        <v>0.5822210241113337</v>
      </c>
      <c r="AJ40" s="204">
        <f t="shared" si="69"/>
        <v>0.62664828118918259</v>
      </c>
      <c r="AK40" s="204">
        <f t="shared" si="69"/>
        <v>0.67665809142176681</v>
      </c>
      <c r="AL40" s="204">
        <f t="shared" si="69"/>
        <v>0.91161704676855315</v>
      </c>
      <c r="AM40" s="204">
        <f t="shared" si="70"/>
        <v>0.66978639445387611</v>
      </c>
      <c r="AN40" s="204">
        <f t="shared" si="70"/>
        <v>0.69632467581771174</v>
      </c>
      <c r="AO40" s="204">
        <f t="shared" si="71"/>
        <v>0.57109842276730383</v>
      </c>
      <c r="AP40" s="204" t="str">
        <f t="shared" ref="AP40:AP41" si="72">IF(AB40="","",(AB40/M40)*10)</f>
        <v/>
      </c>
      <c r="AQ40" s="67" t="str">
        <f t="shared" si="67"/>
        <v/>
      </c>
      <c r="AS40" s="135"/>
      <c r="AT40" s="135"/>
    </row>
    <row r="41" spans="1:46" ht="20.100000000000001" customHeight="1" thickBot="1" x14ac:dyDescent="0.3">
      <c r="A41" s="42" t="str">
        <f>A19</f>
        <v>jan-mar</v>
      </c>
      <c r="B41" s="218">
        <f>SUM(B29:B31)</f>
        <v>383486.16999999993</v>
      </c>
      <c r="C41" s="219">
        <f t="shared" ref="C41:M41" si="73">SUM(C29:C31)</f>
        <v>359736.73</v>
      </c>
      <c r="D41" s="219">
        <f t="shared" si="73"/>
        <v>337710.40999999992</v>
      </c>
      <c r="E41" s="219">
        <f t="shared" si="73"/>
        <v>269354.83</v>
      </c>
      <c r="F41" s="219">
        <f t="shared" si="73"/>
        <v>518885.16000000003</v>
      </c>
      <c r="G41" s="219">
        <f t="shared" si="73"/>
        <v>534367.81999999983</v>
      </c>
      <c r="H41" s="219">
        <f t="shared" si="73"/>
        <v>446495.15</v>
      </c>
      <c r="I41" s="219">
        <f t="shared" si="73"/>
        <v>530104.43999999994</v>
      </c>
      <c r="J41" s="219">
        <f t="shared" si="73"/>
        <v>340089.82</v>
      </c>
      <c r="K41" s="219">
        <f t="shared" si="73"/>
        <v>649570.5</v>
      </c>
      <c r="L41" s="219">
        <f t="shared" si="73"/>
        <v>648034.30999999982</v>
      </c>
      <c r="M41" s="220">
        <f t="shared" si="73"/>
        <v>753654.60000000033</v>
      </c>
      <c r="N41" s="76">
        <f t="shared" si="63"/>
        <v>0.16298564500388957</v>
      </c>
      <c r="P41" s="134"/>
      <c r="Q41" s="218">
        <f>SUM(Q29:Q31)</f>
        <v>17209.863000000001</v>
      </c>
      <c r="R41" s="219">
        <f t="shared" ref="R41:AB41" si="74">SUM(R29:R31)</f>
        <v>15796.161</v>
      </c>
      <c r="S41" s="219">
        <f t="shared" si="74"/>
        <v>16995.894999999997</v>
      </c>
      <c r="T41" s="219">
        <f t="shared" si="74"/>
        <v>22740.453000000001</v>
      </c>
      <c r="U41" s="219">
        <f t="shared" si="74"/>
        <v>26284.577999999994</v>
      </c>
      <c r="V41" s="219">
        <f t="shared" si="74"/>
        <v>26114.18</v>
      </c>
      <c r="W41" s="219">
        <f t="shared" si="74"/>
        <v>24267.392</v>
      </c>
      <c r="X41" s="219">
        <f t="shared" si="74"/>
        <v>28921.351000000002</v>
      </c>
      <c r="Y41" s="219">
        <f t="shared" si="74"/>
        <v>27891.383000000002</v>
      </c>
      <c r="Z41" s="219">
        <f t="shared" si="74"/>
        <v>37417.438999999998</v>
      </c>
      <c r="AA41" s="219">
        <f t="shared" si="74"/>
        <v>38796.307999999975</v>
      </c>
      <c r="AB41" s="220">
        <f t="shared" si="74"/>
        <v>38693.232000000004</v>
      </c>
      <c r="AC41" s="76">
        <f t="shared" si="64"/>
        <v>-2.6568507498180467E-3</v>
      </c>
      <c r="AE41" s="223">
        <f t="shared" si="68"/>
        <v>0.44877401967325198</v>
      </c>
      <c r="AF41" s="224">
        <f t="shared" si="68"/>
        <v>0.43910336873301764</v>
      </c>
      <c r="AG41" s="224">
        <f t="shared" si="69"/>
        <v>0.50326831796508742</v>
      </c>
      <c r="AH41" s="224">
        <f t="shared" si="69"/>
        <v>0.84425636622146327</v>
      </c>
      <c r="AI41" s="224">
        <f t="shared" si="69"/>
        <v>0.50655867668290977</v>
      </c>
      <c r="AJ41" s="224">
        <f t="shared" si="69"/>
        <v>0.48869297556129054</v>
      </c>
      <c r="AK41" s="224">
        <f t="shared" si="69"/>
        <v>0.54350852411274786</v>
      </c>
      <c r="AL41" s="224">
        <f t="shared" si="69"/>
        <v>0.54557835810618771</v>
      </c>
      <c r="AM41" s="224">
        <f t="shared" si="70"/>
        <v>0.8201181382024314</v>
      </c>
      <c r="AN41" s="224">
        <f t="shared" si="70"/>
        <v>0.57603353292675696</v>
      </c>
      <c r="AO41" s="224">
        <f t="shared" si="71"/>
        <v>0.59867675833398371</v>
      </c>
      <c r="AP41" s="224">
        <f t="shared" si="72"/>
        <v>0.51340802537395758</v>
      </c>
      <c r="AQ41" s="76">
        <f t="shared" si="67"/>
        <v>-0.14242866751218905</v>
      </c>
      <c r="AS41" s="135"/>
      <c r="AT41" s="135"/>
    </row>
    <row r="42" spans="1:46" ht="20.100000000000001" customHeight="1" x14ac:dyDescent="0.25">
      <c r="A42" s="148" t="s">
        <v>89</v>
      </c>
      <c r="B42" s="25">
        <f>SUM(B29:B31)</f>
        <v>383486.16999999993</v>
      </c>
      <c r="C42" s="201">
        <f>SUM(C29:C31)</f>
        <v>359736.73</v>
      </c>
      <c r="D42" s="201">
        <f>SUM(D29:D31)</f>
        <v>337710.40999999992</v>
      </c>
      <c r="E42" s="201">
        <f t="shared" ref="E42:I42" si="75">SUM(E29:E31)</f>
        <v>269354.83</v>
      </c>
      <c r="F42" s="201">
        <f t="shared" si="75"/>
        <v>518885.16000000003</v>
      </c>
      <c r="G42" s="201">
        <f t="shared" si="75"/>
        <v>534367.81999999983</v>
      </c>
      <c r="H42" s="201">
        <f t="shared" si="75"/>
        <v>446495.15</v>
      </c>
      <c r="I42" s="201">
        <f t="shared" si="75"/>
        <v>530104.43999999994</v>
      </c>
      <c r="J42" s="201">
        <f t="shared" ref="J42:L42" si="76">SUM(J29:J31)</f>
        <v>340089.82</v>
      </c>
      <c r="K42" s="201">
        <f t="shared" si="76"/>
        <v>649570.5</v>
      </c>
      <c r="L42" s="201">
        <f t="shared" si="76"/>
        <v>648034.30999999982</v>
      </c>
      <c r="M42" s="3">
        <f>IF(M31="","",SUM(M29:M31))</f>
        <v>753654.60000000033</v>
      </c>
      <c r="N42" s="76">
        <f t="shared" si="63"/>
        <v>0.16298564500388957</v>
      </c>
      <c r="P42" s="133" t="s">
        <v>89</v>
      </c>
      <c r="Q42" s="25">
        <f>SUM(Q29:Q31)</f>
        <v>17209.863000000001</v>
      </c>
      <c r="R42" s="201">
        <f>SUM(R29:R31)</f>
        <v>15796.161</v>
      </c>
      <c r="S42" s="201">
        <f>SUM(S29:S31)</f>
        <v>16995.894999999997</v>
      </c>
      <c r="T42" s="201">
        <f t="shared" ref="T42:X42" si="77">SUM(T29:T31)</f>
        <v>22740.453000000001</v>
      </c>
      <c r="U42" s="201">
        <f t="shared" si="77"/>
        <v>26284.577999999994</v>
      </c>
      <c r="V42" s="201">
        <f t="shared" si="77"/>
        <v>26114.18</v>
      </c>
      <c r="W42" s="201">
        <f t="shared" si="77"/>
        <v>24267.392</v>
      </c>
      <c r="X42" s="201">
        <f t="shared" si="77"/>
        <v>28921.351000000002</v>
      </c>
      <c r="Y42" s="201">
        <f t="shared" ref="Y42:AA42" si="78">SUM(Y29:Y31)</f>
        <v>27891.383000000002</v>
      </c>
      <c r="Z42" s="201">
        <f t="shared" ref="Z42" si="79">SUM(Z29:Z31)</f>
        <v>37417.438999999998</v>
      </c>
      <c r="AA42" s="201">
        <f t="shared" si="78"/>
        <v>38796.307999999975</v>
      </c>
      <c r="AB42" s="3">
        <f>IF(AB31="","",SUM(AB29:AB31))</f>
        <v>38693.232000000004</v>
      </c>
      <c r="AC42" s="76">
        <f t="shared" si="64"/>
        <v>-2.6568507498180467E-3</v>
      </c>
      <c r="AE42" s="151">
        <f t="shared" si="68"/>
        <v>0.44877401967325198</v>
      </c>
      <c r="AF42" s="203">
        <f t="shared" si="68"/>
        <v>0.43910336873301764</v>
      </c>
      <c r="AG42" s="203">
        <f t="shared" ref="AG42:AL44" si="80">(S42/D42)*10</f>
        <v>0.50326831796508742</v>
      </c>
      <c r="AH42" s="203">
        <f t="shared" si="80"/>
        <v>0.84425636622146327</v>
      </c>
      <c r="AI42" s="203">
        <f t="shared" si="80"/>
        <v>0.50655867668290977</v>
      </c>
      <c r="AJ42" s="203">
        <f t="shared" si="80"/>
        <v>0.48869297556129054</v>
      </c>
      <c r="AK42" s="203">
        <f t="shared" si="80"/>
        <v>0.54350852411274786</v>
      </c>
      <c r="AL42" s="203">
        <f t="shared" si="80"/>
        <v>0.54557835810618771</v>
      </c>
      <c r="AM42" s="203">
        <f t="shared" ref="AM42:AN44" si="81">(Y42/J42)*10</f>
        <v>0.8201181382024314</v>
      </c>
      <c r="AN42" s="203">
        <f t="shared" si="81"/>
        <v>0.57603353292675696</v>
      </c>
      <c r="AO42" s="203">
        <f t="shared" ref="AO42:AP44" si="82">(AA42/L42)*10</f>
        <v>0.59867675833398371</v>
      </c>
      <c r="AP42" s="203">
        <f t="shared" si="82"/>
        <v>0.51340802537395758</v>
      </c>
      <c r="AQ42" s="76">
        <f t="shared" si="67"/>
        <v>-0.14242866751218905</v>
      </c>
      <c r="AS42" s="135"/>
      <c r="AT42" s="135"/>
    </row>
    <row r="43" spans="1:46" ht="20.100000000000001" customHeight="1" x14ac:dyDescent="0.25">
      <c r="A43" s="148" t="s">
        <v>90</v>
      </c>
      <c r="B43" s="25">
        <f>SUM(B32:B34)</f>
        <v>448543.28</v>
      </c>
      <c r="C43" s="201">
        <f>SUM(C32:C34)</f>
        <v>360372.79999999993</v>
      </c>
      <c r="D43" s="201">
        <f>SUM(D32:D34)</f>
        <v>357222.51</v>
      </c>
      <c r="E43" s="201">
        <f t="shared" ref="E43:I43" si="83">SUM(E32:E34)</f>
        <v>409796.7099999999</v>
      </c>
      <c r="F43" s="201">
        <f t="shared" si="83"/>
        <v>510240.19999999995</v>
      </c>
      <c r="G43" s="201">
        <f t="shared" si="83"/>
        <v>581930.29000000015</v>
      </c>
      <c r="H43" s="201">
        <f t="shared" si="83"/>
        <v>437395.03</v>
      </c>
      <c r="I43" s="201">
        <f t="shared" si="83"/>
        <v>651460.00999999989</v>
      </c>
      <c r="J43" s="201">
        <f t="shared" ref="J43:L43" si="84">SUM(J32:J34)</f>
        <v>432659.41000000003</v>
      </c>
      <c r="K43" s="201">
        <f t="shared" si="84"/>
        <v>721335.31</v>
      </c>
      <c r="L43" s="201">
        <f t="shared" si="84"/>
        <v>612204.58000000007</v>
      </c>
      <c r="M43" s="3" t="str">
        <f>IF(M34="","",SUM(M32:M34))</f>
        <v/>
      </c>
      <c r="N43" s="67" t="str">
        <f t="shared" si="63"/>
        <v/>
      </c>
      <c r="P43" s="134" t="s">
        <v>90</v>
      </c>
      <c r="Q43" s="25">
        <f>SUM(Q32:Q34)</f>
        <v>20649.732000000004</v>
      </c>
      <c r="R43" s="201">
        <f>SUM(R32:R34)</f>
        <v>16807.051000000003</v>
      </c>
      <c r="S43" s="201">
        <f>SUM(S32:S34)</f>
        <v>19988.995000000003</v>
      </c>
      <c r="T43" s="201">
        <f t="shared" ref="T43:X43" si="85">SUM(T32:T34)</f>
        <v>32307.84499999999</v>
      </c>
      <c r="U43" s="201">
        <f t="shared" si="85"/>
        <v>26348.47</v>
      </c>
      <c r="V43" s="201">
        <f t="shared" si="85"/>
        <v>29735.684000000008</v>
      </c>
      <c r="W43" s="201">
        <f t="shared" si="85"/>
        <v>25013.658999999996</v>
      </c>
      <c r="X43" s="201">
        <f t="shared" si="85"/>
        <v>35963.210000000006</v>
      </c>
      <c r="Y43" s="201">
        <f t="shared" ref="Y43:AA43" si="86">SUM(Y32:Y34)</f>
        <v>36186.675000000003</v>
      </c>
      <c r="Z43" s="201">
        <f t="shared" ref="Z43" si="87">SUM(Z32:Z34)</f>
        <v>38844.275000000009</v>
      </c>
      <c r="AA43" s="201">
        <f t="shared" si="86"/>
        <v>35514.37799999999</v>
      </c>
      <c r="AB43" s="3" t="str">
        <f>IF(AB34="","",SUM(AB32:AB34))</f>
        <v/>
      </c>
      <c r="AC43" s="67" t="str">
        <f t="shared" si="64"/>
        <v/>
      </c>
      <c r="AE43" s="152">
        <f t="shared" si="68"/>
        <v>0.46037323310250017</v>
      </c>
      <c r="AF43" s="204">
        <f t="shared" si="68"/>
        <v>0.46637956582738782</v>
      </c>
      <c r="AG43" s="204">
        <f t="shared" si="80"/>
        <v>0.55956706087754671</v>
      </c>
      <c r="AH43" s="204">
        <f t="shared" si="80"/>
        <v>0.78838712492347729</v>
      </c>
      <c r="AI43" s="204">
        <f t="shared" si="80"/>
        <v>0.51639345547450011</v>
      </c>
      <c r="AJ43" s="204">
        <f t="shared" si="80"/>
        <v>0.51098360939417675</v>
      </c>
      <c r="AK43" s="204">
        <f t="shared" si="80"/>
        <v>0.57187798864564132</v>
      </c>
      <c r="AL43" s="204">
        <f t="shared" si="80"/>
        <v>0.55204017818376927</v>
      </c>
      <c r="AM43" s="204">
        <f t="shared" si="81"/>
        <v>0.83637785666097031</v>
      </c>
      <c r="AN43" s="204">
        <f t="shared" si="81"/>
        <v>0.53850510936446472</v>
      </c>
      <c r="AO43" s="204">
        <f t="shared" si="82"/>
        <v>0.58010637555178013</v>
      </c>
      <c r="AP43" s="204"/>
      <c r="AQ43" s="67" t="str">
        <f t="shared" si="67"/>
        <v/>
      </c>
      <c r="AS43" s="135"/>
      <c r="AT43" s="135"/>
    </row>
    <row r="44" spans="1:46" ht="20.100000000000001" customHeight="1" x14ac:dyDescent="0.25">
      <c r="A44" s="148" t="s">
        <v>91</v>
      </c>
      <c r="B44" s="25">
        <f>SUM(B35:B37)</f>
        <v>510343.31999999995</v>
      </c>
      <c r="C44" s="201">
        <f>SUM(C35:C37)</f>
        <v>488016.22999999986</v>
      </c>
      <c r="D44" s="201">
        <f>SUM(D35:D37)</f>
        <v>317431.6399999999</v>
      </c>
      <c r="E44" s="201">
        <f t="shared" ref="E44:I44" si="88">SUM(E35:E37)</f>
        <v>430814.19999999995</v>
      </c>
      <c r="F44" s="201">
        <f t="shared" si="88"/>
        <v>682291.91</v>
      </c>
      <c r="G44" s="201">
        <f t="shared" si="88"/>
        <v>625733.66999999993</v>
      </c>
      <c r="H44" s="201">
        <f t="shared" si="88"/>
        <v>458250.33999999968</v>
      </c>
      <c r="I44" s="201">
        <f t="shared" si="88"/>
        <v>516089.50999999983</v>
      </c>
      <c r="J44" s="201">
        <f t="shared" ref="J44:L44" si="89">SUM(J35:J37)</f>
        <v>514049.36</v>
      </c>
      <c r="K44" s="201">
        <f t="shared" si="89"/>
        <v>823163.40000000037</v>
      </c>
      <c r="L44" s="201">
        <f t="shared" si="89"/>
        <v>735347.1</v>
      </c>
      <c r="M44" s="3" t="str">
        <f>IF(M37="","",SUM(M35:M37))</f>
        <v/>
      </c>
      <c r="N44" s="67" t="str">
        <f t="shared" si="63"/>
        <v/>
      </c>
      <c r="P44" s="134" t="s">
        <v>91</v>
      </c>
      <c r="Q44" s="25">
        <f>SUM(Q35:Q37)</f>
        <v>24758.867999999999</v>
      </c>
      <c r="R44" s="201">
        <f>SUM(R35:R37)</f>
        <v>23547.119999999995</v>
      </c>
      <c r="S44" s="201">
        <f>SUM(S35:S37)</f>
        <v>22716.569999999996</v>
      </c>
      <c r="T44" s="201">
        <f t="shared" ref="T44:X44" si="90">SUM(T35:T37)</f>
        <v>32207.47700000001</v>
      </c>
      <c r="U44" s="201">
        <f t="shared" si="90"/>
        <v>33482.723000000005</v>
      </c>
      <c r="V44" s="201">
        <f t="shared" si="90"/>
        <v>31539.239999999998</v>
      </c>
      <c r="W44" s="201">
        <f t="shared" si="90"/>
        <v>26992.701000000008</v>
      </c>
      <c r="X44" s="201">
        <f t="shared" si="90"/>
        <v>32400.945000000014</v>
      </c>
      <c r="Y44" s="201">
        <f t="shared" ref="Y44:AA44" si="91">SUM(Y35:Y37)</f>
        <v>41484.690999999999</v>
      </c>
      <c r="Z44" s="201">
        <f t="shared" ref="Z44" si="92">SUM(Z35:Z37)</f>
        <v>42323.071000000004</v>
      </c>
      <c r="AA44" s="201">
        <f t="shared" si="91"/>
        <v>43486.478999999999</v>
      </c>
      <c r="AB44" s="3" t="str">
        <f>IF(AB37="","",SUM(AB35:AB37))</f>
        <v/>
      </c>
      <c r="AC44" s="67" t="str">
        <f t="shared" si="64"/>
        <v/>
      </c>
      <c r="AE44" s="152">
        <f t="shared" si="68"/>
        <v>0.48514141421504259</v>
      </c>
      <c r="AF44" s="204">
        <f t="shared" si="68"/>
        <v>0.48250690351015585</v>
      </c>
      <c r="AG44" s="204">
        <f t="shared" si="80"/>
        <v>0.71563660131674345</v>
      </c>
      <c r="AH44" s="204">
        <f t="shared" si="80"/>
        <v>0.74759552958096576</v>
      </c>
      <c r="AI44" s="204">
        <f t="shared" si="80"/>
        <v>0.49073897124179594</v>
      </c>
      <c r="AJ44" s="204">
        <f t="shared" si="80"/>
        <v>0.50403616605767754</v>
      </c>
      <c r="AK44" s="204">
        <f t="shared" si="80"/>
        <v>0.58903831909868365</v>
      </c>
      <c r="AL44" s="204">
        <f t="shared" si="80"/>
        <v>0.62781638402222173</v>
      </c>
      <c r="AM44" s="204">
        <f t="shared" si="81"/>
        <v>0.80701765682579585</v>
      </c>
      <c r="AN44" s="204">
        <f t="shared" si="81"/>
        <v>0.5141515159687613</v>
      </c>
      <c r="AO44" s="204">
        <f t="shared" si="82"/>
        <v>0.5913735023909118</v>
      </c>
      <c r="AP44" s="204"/>
      <c r="AQ44" s="67" t="str">
        <f t="shared" si="67"/>
        <v/>
      </c>
      <c r="AS44" s="135"/>
      <c r="AT44" s="135"/>
    </row>
    <row r="45" spans="1:46" ht="20.100000000000001" customHeight="1" thickBot="1" x14ac:dyDescent="0.3">
      <c r="A45" s="149" t="s">
        <v>92</v>
      </c>
      <c r="B45" s="27">
        <f>SUM(B38:B40)</f>
        <v>471146.59</v>
      </c>
      <c r="C45" s="202">
        <f>SUM(C38:C40)</f>
        <v>425388.7</v>
      </c>
      <c r="D45" s="202">
        <f>IF(D40="","",SUM(D38:D40))</f>
        <v>280686.82</v>
      </c>
      <c r="E45" s="202">
        <f t="shared" ref="E45:M45" si="93">IF(E40="","",SUM(E38:E40))</f>
        <v>486327.5499999997</v>
      </c>
      <c r="F45" s="202">
        <f t="shared" si="93"/>
        <v>616193.31000000029</v>
      </c>
      <c r="G45" s="202">
        <f t="shared" si="93"/>
        <v>416040.10999999987</v>
      </c>
      <c r="H45" s="202">
        <f t="shared" si="93"/>
        <v>460019.91999999993</v>
      </c>
      <c r="I45" s="202">
        <f t="shared" si="93"/>
        <v>456723.05999999982</v>
      </c>
      <c r="J45" s="202">
        <f t="shared" ref="J45:L45" si="94">IF(J40="","",SUM(J38:J40))</f>
        <v>688395.02</v>
      </c>
      <c r="K45" s="202">
        <f t="shared" si="94"/>
        <v>739319.47000000044</v>
      </c>
      <c r="L45" s="202">
        <f t="shared" si="94"/>
        <v>713290.36</v>
      </c>
      <c r="M45" s="150" t="str">
        <f t="shared" si="93"/>
        <v/>
      </c>
      <c r="N45" s="70" t="str">
        <f t="shared" si="63"/>
        <v/>
      </c>
      <c r="P45" s="136" t="s">
        <v>92</v>
      </c>
      <c r="Q45" s="27">
        <f>SUM(Q38:Q40)</f>
        <v>25975.465999999993</v>
      </c>
      <c r="R45" s="202">
        <f>SUM(R38:R40)</f>
        <v>24593.887999999999</v>
      </c>
      <c r="S45" s="202">
        <f>IF(S40="","",SUM(S38:S40))</f>
        <v>25647.103000000003</v>
      </c>
      <c r="T45" s="202">
        <f t="shared" ref="T45:AB45" si="95">IF(T40="","",SUM(T38:T40))</f>
        <v>34113.160000000003</v>
      </c>
      <c r="U45" s="202">
        <f t="shared" si="95"/>
        <v>38028.200000000004</v>
      </c>
      <c r="V45" s="202">
        <f t="shared" si="95"/>
        <v>28182.603000000003</v>
      </c>
      <c r="W45" s="202">
        <f t="shared" si="95"/>
        <v>32795.233999999997</v>
      </c>
      <c r="X45" s="202">
        <f t="shared" si="95"/>
        <v>38893.22</v>
      </c>
      <c r="Y45" s="202">
        <f t="shared" ref="Y45:AA45" si="96">IF(Y40="","",SUM(Y38:Y40))</f>
        <v>47841.637999999999</v>
      </c>
      <c r="Z45" s="202">
        <f t="shared" ref="Z45" si="97">IF(Z40="","",SUM(Z38:Z40))</f>
        <v>49159.678</v>
      </c>
      <c r="AA45" s="202">
        <f t="shared" si="96"/>
        <v>44303.588999999993</v>
      </c>
      <c r="AB45" s="150" t="str">
        <f t="shared" si="95"/>
        <v/>
      </c>
      <c r="AC45" s="70" t="str">
        <f t="shared" si="64"/>
        <v/>
      </c>
      <c r="AE45" s="153">
        <f t="shared" si="68"/>
        <v>0.5513245039086454</v>
      </c>
      <c r="AF45" s="205">
        <f t="shared" si="68"/>
        <v>0.5781509475921669</v>
      </c>
      <c r="AG45" s="205">
        <f t="shared" ref="AG45:AL45" si="98">IF(S40="","",(S45/D45)*10)</f>
        <v>0.91372665805968378</v>
      </c>
      <c r="AH45" s="205">
        <f t="shared" si="98"/>
        <v>0.70144411929778661</v>
      </c>
      <c r="AI45" s="205">
        <f t="shared" si="98"/>
        <v>0.61714723907015456</v>
      </c>
      <c r="AJ45" s="205">
        <f t="shared" si="98"/>
        <v>0.67740110442716717</v>
      </c>
      <c r="AK45" s="205">
        <f t="shared" si="98"/>
        <v>0.7129089975060211</v>
      </c>
      <c r="AL45" s="205">
        <f t="shared" si="98"/>
        <v>0.85157119064669118</v>
      </c>
      <c r="AM45" s="205">
        <f t="shared" ref="AM45:AN45" si="99">IF(Y40="","",(Y45/J45)*10)</f>
        <v>0.69497362139545982</v>
      </c>
      <c r="AN45" s="205">
        <f t="shared" si="99"/>
        <v>0.66493146731277042</v>
      </c>
      <c r="AO45" s="205">
        <f t="shared" ref="AO45" si="100">IF(AA40="","",(AA45/L45)*10)</f>
        <v>0.62111576833871684</v>
      </c>
      <c r="AP45" s="205" t="str">
        <f t="shared" ref="AP45" si="101">IF(AB40="","",(AB45/M45)*10)</f>
        <v/>
      </c>
      <c r="AQ45" s="70" t="str">
        <f t="shared" si="67"/>
        <v/>
      </c>
      <c r="AS45" s="135"/>
      <c r="AT45" s="135"/>
    </row>
    <row r="46" spans="1:46" x14ac:dyDescent="0.25"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S46" s="135"/>
      <c r="AT46" s="135"/>
    </row>
    <row r="47" spans="1:46" ht="15.75" thickBot="1" x14ac:dyDescent="0.3">
      <c r="N47" s="274" t="s">
        <v>1</v>
      </c>
      <c r="AC47" s="174">
        <v>1000</v>
      </c>
      <c r="AQ47" s="174" t="s">
        <v>51</v>
      </c>
      <c r="AS47" s="135"/>
      <c r="AT47" s="135"/>
    </row>
    <row r="48" spans="1:46" ht="20.100000000000001" customHeight="1" x14ac:dyDescent="0.25">
      <c r="A48" s="390" t="s">
        <v>15</v>
      </c>
      <c r="B48" s="392" t="s">
        <v>75</v>
      </c>
      <c r="C48" s="386"/>
      <c r="D48" s="386"/>
      <c r="E48" s="386"/>
      <c r="F48" s="386"/>
      <c r="G48" s="386"/>
      <c r="H48" s="386"/>
      <c r="I48" s="386"/>
      <c r="J48" s="386"/>
      <c r="K48" s="386"/>
      <c r="L48" s="386"/>
      <c r="M48" s="387"/>
      <c r="N48" s="395" t="str">
        <f>N26</f>
        <v>D       2021/2020</v>
      </c>
      <c r="P48" s="393" t="s">
        <v>3</v>
      </c>
      <c r="Q48" s="385" t="s">
        <v>75</v>
      </c>
      <c r="R48" s="386"/>
      <c r="S48" s="386"/>
      <c r="T48" s="386"/>
      <c r="U48" s="386"/>
      <c r="V48" s="386"/>
      <c r="W48" s="386"/>
      <c r="X48" s="386"/>
      <c r="Y48" s="386"/>
      <c r="Z48" s="386"/>
      <c r="AA48" s="386"/>
      <c r="AB48" s="387"/>
      <c r="AC48" s="397" t="str">
        <f>N48</f>
        <v>D       2021/2020</v>
      </c>
      <c r="AE48" s="385" t="s">
        <v>75</v>
      </c>
      <c r="AF48" s="386"/>
      <c r="AG48" s="386"/>
      <c r="AH48" s="386"/>
      <c r="AI48" s="386"/>
      <c r="AJ48" s="386"/>
      <c r="AK48" s="386"/>
      <c r="AL48" s="386"/>
      <c r="AM48" s="386"/>
      <c r="AN48" s="386"/>
      <c r="AO48" s="386"/>
      <c r="AP48" s="387"/>
      <c r="AQ48" s="395" t="s">
        <v>119</v>
      </c>
      <c r="AS48" s="135"/>
      <c r="AT48" s="135"/>
    </row>
    <row r="49" spans="1:46" ht="20.100000000000001" customHeight="1" thickBot="1" x14ac:dyDescent="0.3">
      <c r="A49" s="391"/>
      <c r="B49" s="120">
        <v>2010</v>
      </c>
      <c r="C49" s="181">
        <v>2011</v>
      </c>
      <c r="D49" s="181">
        <v>2012</v>
      </c>
      <c r="E49" s="181">
        <v>2013</v>
      </c>
      <c r="F49" s="181">
        <v>2014</v>
      </c>
      <c r="G49" s="181">
        <v>2015</v>
      </c>
      <c r="H49" s="181">
        <v>2016</v>
      </c>
      <c r="I49" s="181">
        <v>2017</v>
      </c>
      <c r="J49" s="181">
        <v>2018</v>
      </c>
      <c r="K49" s="181">
        <v>2019</v>
      </c>
      <c r="L49" s="181">
        <v>2020</v>
      </c>
      <c r="M49" s="179">
        <v>2021</v>
      </c>
      <c r="N49" s="396"/>
      <c r="P49" s="394"/>
      <c r="Q49" s="31">
        <v>2010</v>
      </c>
      <c r="R49" s="181">
        <v>2011</v>
      </c>
      <c r="S49" s="181">
        <v>2012</v>
      </c>
      <c r="T49" s="181">
        <v>2013</v>
      </c>
      <c r="U49" s="181">
        <v>2014</v>
      </c>
      <c r="V49" s="181">
        <v>2015</v>
      </c>
      <c r="W49" s="181">
        <v>2016</v>
      </c>
      <c r="X49" s="181">
        <v>2017</v>
      </c>
      <c r="Y49" s="181">
        <v>2018</v>
      </c>
      <c r="Z49" s="181">
        <v>2019</v>
      </c>
      <c r="AA49" s="181">
        <v>2020</v>
      </c>
      <c r="AB49" s="179">
        <v>2021</v>
      </c>
      <c r="AC49" s="398"/>
      <c r="AE49" s="31">
        <v>2010</v>
      </c>
      <c r="AF49" s="181">
        <v>2011</v>
      </c>
      <c r="AG49" s="181">
        <v>2012</v>
      </c>
      <c r="AH49" s="181">
        <v>2013</v>
      </c>
      <c r="AI49" s="181">
        <v>2014</v>
      </c>
      <c r="AJ49" s="181">
        <v>2015</v>
      </c>
      <c r="AK49" s="181">
        <v>2016</v>
      </c>
      <c r="AL49" s="181">
        <v>2017</v>
      </c>
      <c r="AM49" s="323">
        <v>2018</v>
      </c>
      <c r="AN49" s="231">
        <v>2019</v>
      </c>
      <c r="AO49" s="181">
        <v>2020</v>
      </c>
      <c r="AP49" s="179">
        <v>2021</v>
      </c>
      <c r="AQ49" s="396"/>
      <c r="AS49" s="135"/>
      <c r="AT49" s="135"/>
    </row>
    <row r="50" spans="1:46" ht="3" customHeight="1" thickBot="1" x14ac:dyDescent="0.3">
      <c r="A50" s="132" t="s">
        <v>94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73"/>
      <c r="O50" s="8"/>
      <c r="P50" s="132"/>
      <c r="Q50" s="154">
        <v>2010</v>
      </c>
      <c r="R50" s="154">
        <v>2011</v>
      </c>
      <c r="S50" s="154">
        <v>2012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73"/>
      <c r="AD50" s="8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75"/>
      <c r="AS50" s="135"/>
      <c r="AT50" s="135"/>
    </row>
    <row r="51" spans="1:46" ht="20.100000000000001" customHeight="1" x14ac:dyDescent="0.25">
      <c r="A51" s="147" t="s">
        <v>77</v>
      </c>
      <c r="B51" s="46">
        <v>95.28</v>
      </c>
      <c r="C51" s="200">
        <v>512.16999999999996</v>
      </c>
      <c r="D51" s="200">
        <v>329.39</v>
      </c>
      <c r="E51" s="200">
        <v>1097.1199999999999</v>
      </c>
      <c r="F51" s="200">
        <v>359.98</v>
      </c>
      <c r="G51" s="200">
        <v>186.74000000000004</v>
      </c>
      <c r="H51" s="200">
        <v>103.10999999999999</v>
      </c>
      <c r="I51" s="200">
        <v>197.02</v>
      </c>
      <c r="J51" s="200">
        <v>149.85</v>
      </c>
      <c r="K51" s="200">
        <v>70.15000000000002</v>
      </c>
      <c r="L51" s="200">
        <v>335.36999999999989</v>
      </c>
      <c r="M51" s="139">
        <v>46.04</v>
      </c>
      <c r="N51" s="76">
        <f>IF(M51="","",(M51-L51)/L51)</f>
        <v>-0.86271878820407299</v>
      </c>
      <c r="P51" s="134" t="s">
        <v>77</v>
      </c>
      <c r="Q51" s="46">
        <v>29.815000000000005</v>
      </c>
      <c r="R51" s="200">
        <v>149.20400000000001</v>
      </c>
      <c r="S51" s="200">
        <v>122.17799999999998</v>
      </c>
      <c r="T51" s="200">
        <v>109.56100000000001</v>
      </c>
      <c r="U51" s="200">
        <v>97.120999999999995</v>
      </c>
      <c r="V51" s="200">
        <v>99.907999999999987</v>
      </c>
      <c r="W51" s="200">
        <v>68.53</v>
      </c>
      <c r="X51" s="200">
        <v>118.282</v>
      </c>
      <c r="Y51" s="200">
        <v>104.797</v>
      </c>
      <c r="Z51" s="200">
        <v>234.49399999999994</v>
      </c>
      <c r="AA51" s="200">
        <v>210.13600000000002</v>
      </c>
      <c r="AB51" s="139">
        <v>40.800000000000004</v>
      </c>
      <c r="AC51" s="76">
        <f>IF(AB51="","",(AB51-AA51)/AA51)</f>
        <v>-0.80584002741081961</v>
      </c>
      <c r="AE51" s="151">
        <f t="shared" ref="AE51:AE60" si="102">(Q51/B51)*10</f>
        <v>3.1291981528127626</v>
      </c>
      <c r="AF51" s="203">
        <f t="shared" ref="AF51:AF60" si="103">(R51/C51)*10</f>
        <v>2.9131733604076775</v>
      </c>
      <c r="AG51" s="203">
        <f t="shared" ref="AG51:AG60" si="104">(S51/D51)*10</f>
        <v>3.7092200734691394</v>
      </c>
      <c r="AH51" s="203">
        <f t="shared" ref="AH51:AH60" si="105">(T51/E51)*10</f>
        <v>0.99862366924310941</v>
      </c>
      <c r="AI51" s="203">
        <f t="shared" ref="AI51:AI60" si="106">(U51/F51)*10</f>
        <v>2.6979554419689982</v>
      </c>
      <c r="AJ51" s="203">
        <f t="shared" ref="AJ51:AJ60" si="107">(V51/G51)*10</f>
        <v>5.3501124558209252</v>
      </c>
      <c r="AK51" s="203">
        <f t="shared" ref="AK51:AK60" si="108">(W51/H51)*10</f>
        <v>6.6463000678886637</v>
      </c>
      <c r="AL51" s="203">
        <f t="shared" ref="AL51:AL60" si="109">(X51/I51)*10</f>
        <v>6.0035529387879389</v>
      </c>
      <c r="AM51" s="203">
        <f t="shared" ref="AM51:AM60" si="110">(Y51/J51)*10</f>
        <v>6.99346012679346</v>
      </c>
      <c r="AN51" s="203">
        <f t="shared" ref="AN51:AP60" si="111">(Z51/K51)*10</f>
        <v>33.427512473271541</v>
      </c>
      <c r="AO51" s="203">
        <f t="shared" si="111"/>
        <v>6.2657959865223507</v>
      </c>
      <c r="AP51" s="203">
        <f t="shared" si="111"/>
        <v>8.8618592528236331</v>
      </c>
      <c r="AQ51" s="76">
        <f>IF(AP51="","",(AP51-AO51)/AO51)</f>
        <v>0.41432298017448738</v>
      </c>
      <c r="AS51" s="135"/>
      <c r="AT51" s="135"/>
    </row>
    <row r="52" spans="1:46" ht="20.100000000000001" customHeight="1" x14ac:dyDescent="0.25">
      <c r="A52" s="148" t="s">
        <v>78</v>
      </c>
      <c r="B52" s="25">
        <v>321.11</v>
      </c>
      <c r="C52" s="201">
        <v>100.60000000000001</v>
      </c>
      <c r="D52" s="201">
        <v>100.41000000000001</v>
      </c>
      <c r="E52" s="201">
        <v>382.40000000000003</v>
      </c>
      <c r="F52" s="201">
        <v>109.25</v>
      </c>
      <c r="G52" s="201">
        <v>49.88</v>
      </c>
      <c r="H52" s="201">
        <v>109.05999999999999</v>
      </c>
      <c r="I52" s="201">
        <v>459.19</v>
      </c>
      <c r="J52" s="201">
        <v>210.03</v>
      </c>
      <c r="K52" s="201">
        <v>217.20000000000002</v>
      </c>
      <c r="L52" s="201">
        <v>188.64</v>
      </c>
      <c r="M52" s="3">
        <v>91.550000000000026</v>
      </c>
      <c r="N52" s="67">
        <f t="shared" ref="N52:N67" si="112">IF(M52="","",(M52-L52)/L52)</f>
        <v>-0.51468405428329078</v>
      </c>
      <c r="P52" s="134" t="s">
        <v>78</v>
      </c>
      <c r="Q52" s="25">
        <v>106.98100000000001</v>
      </c>
      <c r="R52" s="201">
        <v>32.087000000000003</v>
      </c>
      <c r="S52" s="201">
        <v>68.099000000000004</v>
      </c>
      <c r="T52" s="201">
        <v>95.572999999999993</v>
      </c>
      <c r="U52" s="201">
        <v>79.214999999999989</v>
      </c>
      <c r="V52" s="201">
        <v>14.875999999999999</v>
      </c>
      <c r="W52" s="201">
        <v>102.047</v>
      </c>
      <c r="X52" s="201">
        <v>223.39400000000003</v>
      </c>
      <c r="Y52" s="201">
        <v>153.98099999999999</v>
      </c>
      <c r="Z52" s="201">
        <v>117.78500000000003</v>
      </c>
      <c r="AA52" s="201">
        <v>726.4319999999999</v>
      </c>
      <c r="AB52" s="3">
        <v>150.12100000000001</v>
      </c>
      <c r="AC52" s="67">
        <f t="shared" ref="AC52:AC67" si="113">IF(AB52="","",(AB52-AA52)/AA52)</f>
        <v>-0.79334473150962515</v>
      </c>
      <c r="AE52" s="152">
        <f t="shared" si="102"/>
        <v>3.3315997633209804</v>
      </c>
      <c r="AF52" s="204">
        <f t="shared" si="103"/>
        <v>3.1895626242544735</v>
      </c>
      <c r="AG52" s="204">
        <f t="shared" si="104"/>
        <v>6.7820934169903389</v>
      </c>
      <c r="AH52" s="204">
        <f t="shared" si="105"/>
        <v>2.4992939330543926</v>
      </c>
      <c r="AI52" s="204">
        <f t="shared" si="106"/>
        <v>7.2508009153318067</v>
      </c>
      <c r="AJ52" s="204">
        <f t="shared" si="107"/>
        <v>2.9823576583801121</v>
      </c>
      <c r="AK52" s="204">
        <f t="shared" si="108"/>
        <v>9.3569594718503577</v>
      </c>
      <c r="AL52" s="204">
        <f t="shared" si="109"/>
        <v>4.8649578605805885</v>
      </c>
      <c r="AM52" s="204">
        <f t="shared" si="110"/>
        <v>7.3313812312526778</v>
      </c>
      <c r="AN52" s="204">
        <f t="shared" si="111"/>
        <v>5.4228821362799273</v>
      </c>
      <c r="AO52" s="204">
        <f t="shared" si="111"/>
        <v>38.5089058524173</v>
      </c>
      <c r="AP52" s="204">
        <f t="shared" ref="AP52" si="114">(AB52/M52)*10</f>
        <v>16.397706171490984</v>
      </c>
      <c r="AQ52" s="67">
        <f>IF(AP52="","",(AP52-AO52)/AO52)</f>
        <v>-0.5741840540903953</v>
      </c>
      <c r="AS52" s="135"/>
      <c r="AT52" s="135"/>
    </row>
    <row r="53" spans="1:46" ht="20.100000000000001" customHeight="1" x14ac:dyDescent="0.25">
      <c r="A53" s="148" t="s">
        <v>79</v>
      </c>
      <c r="B53" s="25">
        <v>94.44</v>
      </c>
      <c r="C53" s="201">
        <v>412.02000000000004</v>
      </c>
      <c r="D53" s="201">
        <v>20.839999999999996</v>
      </c>
      <c r="E53" s="201">
        <v>99.119999999999976</v>
      </c>
      <c r="F53" s="201">
        <v>153.96</v>
      </c>
      <c r="G53" s="201">
        <v>19.999999999999996</v>
      </c>
      <c r="H53" s="201">
        <v>65.94</v>
      </c>
      <c r="I53" s="201">
        <v>25.840000000000003</v>
      </c>
      <c r="J53" s="201">
        <v>3.52</v>
      </c>
      <c r="K53" s="201">
        <v>37.489999999999995</v>
      </c>
      <c r="L53" s="201">
        <v>136.96</v>
      </c>
      <c r="M53" s="3">
        <v>285.75999999999988</v>
      </c>
      <c r="N53" s="67">
        <f t="shared" si="112"/>
        <v>1.08644859813084</v>
      </c>
      <c r="P53" s="134" t="s">
        <v>79</v>
      </c>
      <c r="Q53" s="25">
        <v>39.945</v>
      </c>
      <c r="R53" s="201">
        <v>210.15600000000001</v>
      </c>
      <c r="S53" s="201">
        <v>21.706999999999997</v>
      </c>
      <c r="T53" s="201">
        <v>27.781999999999996</v>
      </c>
      <c r="U53" s="201">
        <v>90.24</v>
      </c>
      <c r="V53" s="201">
        <v>14.796000000000001</v>
      </c>
      <c r="W53" s="201">
        <v>59.37299999999999</v>
      </c>
      <c r="X53" s="201">
        <v>51.395000000000003</v>
      </c>
      <c r="Y53" s="201">
        <v>48.673000000000002</v>
      </c>
      <c r="Z53" s="201">
        <v>73.152999999999977</v>
      </c>
      <c r="AA53" s="201">
        <v>92.529999999999987</v>
      </c>
      <c r="AB53" s="3">
        <v>189.34100000000004</v>
      </c>
      <c r="AC53" s="67">
        <f t="shared" si="113"/>
        <v>1.046266075867287</v>
      </c>
      <c r="AE53" s="152">
        <f t="shared" si="102"/>
        <v>4.2296696315120714</v>
      </c>
      <c r="AF53" s="204">
        <f t="shared" si="103"/>
        <v>5.1006261831949908</v>
      </c>
      <c r="AG53" s="204">
        <f t="shared" si="104"/>
        <v>10.416026871401151</v>
      </c>
      <c r="AH53" s="204">
        <f t="shared" si="105"/>
        <v>2.8028652138821637</v>
      </c>
      <c r="AI53" s="204">
        <f t="shared" si="106"/>
        <v>5.8612626656274349</v>
      </c>
      <c r="AJ53" s="204">
        <f t="shared" si="107"/>
        <v>7.3980000000000024</v>
      </c>
      <c r="AK53" s="204">
        <f t="shared" si="108"/>
        <v>9.0040946314831647</v>
      </c>
      <c r="AL53" s="204">
        <f t="shared" si="109"/>
        <v>19.889705882352938</v>
      </c>
      <c r="AM53" s="204">
        <f t="shared" si="110"/>
        <v>138.27556818181819</v>
      </c>
      <c r="AN53" s="204">
        <f t="shared" si="111"/>
        <v>19.512670045345423</v>
      </c>
      <c r="AO53" s="204">
        <f t="shared" si="111"/>
        <v>6.7559871495327082</v>
      </c>
      <c r="AP53" s="204">
        <f t="shared" ref="AP53" si="115">(AB53/M53)*10</f>
        <v>6.6258748600224004</v>
      </c>
      <c r="AQ53" s="67">
        <f>IF(AP53="","",(AP53-AO53)/AO53)</f>
        <v>-1.9258812462262784E-2</v>
      </c>
      <c r="AS53" s="135"/>
      <c r="AT53" s="135"/>
    </row>
    <row r="54" spans="1:46" ht="20.100000000000001" customHeight="1" x14ac:dyDescent="0.25">
      <c r="A54" s="148" t="s">
        <v>80</v>
      </c>
      <c r="B54" s="25">
        <v>449.70000000000005</v>
      </c>
      <c r="C54" s="201">
        <v>201.03000000000003</v>
      </c>
      <c r="D54" s="201">
        <v>32.190000000000005</v>
      </c>
      <c r="E54" s="201">
        <v>433.89999999999986</v>
      </c>
      <c r="F54" s="201">
        <v>116.07000000000001</v>
      </c>
      <c r="G54" s="201">
        <v>102.54</v>
      </c>
      <c r="H54" s="201">
        <v>105.56000000000002</v>
      </c>
      <c r="I54" s="201">
        <v>10.379999999999999</v>
      </c>
      <c r="J54" s="201">
        <v>20.22</v>
      </c>
      <c r="K54" s="201">
        <v>269.05999999999989</v>
      </c>
      <c r="L54" s="201">
        <v>11.409999999999998</v>
      </c>
      <c r="M54" s="3"/>
      <c r="N54" s="67" t="str">
        <f t="shared" si="112"/>
        <v/>
      </c>
      <c r="P54" s="134" t="s">
        <v>80</v>
      </c>
      <c r="Q54" s="25">
        <v>85.614000000000019</v>
      </c>
      <c r="R54" s="201">
        <v>92.996999999999986</v>
      </c>
      <c r="S54" s="201">
        <v>30.552</v>
      </c>
      <c r="T54" s="201">
        <v>154.78400000000005</v>
      </c>
      <c r="U54" s="201">
        <v>82.786999999999978</v>
      </c>
      <c r="V54" s="201">
        <v>74.756</v>
      </c>
      <c r="W54" s="201">
        <v>80.057000000000002</v>
      </c>
      <c r="X54" s="201">
        <v>55.018000000000008</v>
      </c>
      <c r="Y54" s="201">
        <v>24.623000000000001</v>
      </c>
      <c r="Z54" s="201">
        <v>122.39999999999998</v>
      </c>
      <c r="AA54" s="201">
        <v>30.486999999999998</v>
      </c>
      <c r="AB54" s="3"/>
      <c r="AC54" s="67" t="str">
        <f t="shared" si="113"/>
        <v/>
      </c>
      <c r="AE54" s="152">
        <f t="shared" si="102"/>
        <v>1.9038025350233492</v>
      </c>
      <c r="AF54" s="204">
        <f t="shared" si="103"/>
        <v>4.6260259662736889</v>
      </c>
      <c r="AG54" s="204">
        <f t="shared" si="104"/>
        <v>9.4911463187325236</v>
      </c>
      <c r="AH54" s="204">
        <f t="shared" si="105"/>
        <v>3.5672735653376373</v>
      </c>
      <c r="AI54" s="204">
        <f t="shared" si="106"/>
        <v>7.1325062462307205</v>
      </c>
      <c r="AJ54" s="204">
        <f t="shared" si="107"/>
        <v>7.2904232494636236</v>
      </c>
      <c r="AK54" s="204">
        <f t="shared" si="108"/>
        <v>7.5840280409245917</v>
      </c>
      <c r="AL54" s="204">
        <f t="shared" si="109"/>
        <v>53.003853564547221</v>
      </c>
      <c r="AM54" s="204">
        <f t="shared" si="110"/>
        <v>12.177546983184966</v>
      </c>
      <c r="AN54" s="204">
        <f t="shared" si="111"/>
        <v>4.5491711885824735</v>
      </c>
      <c r="AO54" s="204">
        <f t="shared" si="111"/>
        <v>26.719544259421561</v>
      </c>
      <c r="AP54" s="204"/>
      <c r="AQ54" s="67"/>
      <c r="AS54" s="135"/>
      <c r="AT54" s="135"/>
    </row>
    <row r="55" spans="1:46" ht="20.100000000000001" customHeight="1" x14ac:dyDescent="0.25">
      <c r="A55" s="148" t="s">
        <v>81</v>
      </c>
      <c r="B55" s="25">
        <v>115.13000000000001</v>
      </c>
      <c r="C55" s="201">
        <v>87.89</v>
      </c>
      <c r="D55" s="201">
        <v>385.15999999999991</v>
      </c>
      <c r="E55" s="201">
        <v>4.24</v>
      </c>
      <c r="F55" s="201">
        <v>1094.3</v>
      </c>
      <c r="G55" s="201">
        <v>355.73999999999995</v>
      </c>
      <c r="H55" s="201">
        <v>257.62</v>
      </c>
      <c r="I55" s="201">
        <v>23.620000000000005</v>
      </c>
      <c r="J55" s="201">
        <v>291.12</v>
      </c>
      <c r="K55" s="201">
        <v>420.21999999999991</v>
      </c>
      <c r="L55" s="201">
        <v>105.80999999999999</v>
      </c>
      <c r="M55" s="3"/>
      <c r="N55" s="67" t="str">
        <f t="shared" si="112"/>
        <v/>
      </c>
      <c r="P55" s="134" t="s">
        <v>81</v>
      </c>
      <c r="Q55" s="25">
        <v>36.316000000000003</v>
      </c>
      <c r="R55" s="201">
        <v>16.928000000000001</v>
      </c>
      <c r="S55" s="201">
        <v>146.25000000000003</v>
      </c>
      <c r="T55" s="201">
        <v>10.174000000000001</v>
      </c>
      <c r="U55" s="201">
        <v>189.64499999999995</v>
      </c>
      <c r="V55" s="201">
        <v>141.92499999999998</v>
      </c>
      <c r="W55" s="201">
        <v>147.154</v>
      </c>
      <c r="X55" s="201">
        <v>82.36399999999999</v>
      </c>
      <c r="Y55" s="201">
        <v>196.86600000000001</v>
      </c>
      <c r="Z55" s="201">
        <v>168.61099999999996</v>
      </c>
      <c r="AA55" s="201">
        <v>50.286000000000001</v>
      </c>
      <c r="AB55" s="3"/>
      <c r="AC55" s="67" t="str">
        <f t="shared" si="113"/>
        <v/>
      </c>
      <c r="AE55" s="152">
        <f t="shared" si="102"/>
        <v>3.1543472596195605</v>
      </c>
      <c r="AF55" s="204">
        <f t="shared" si="103"/>
        <v>1.9260439185345319</v>
      </c>
      <c r="AG55" s="204">
        <f t="shared" si="104"/>
        <v>3.7971232734448042</v>
      </c>
      <c r="AH55" s="204">
        <f t="shared" si="105"/>
        <v>23.995283018867926</v>
      </c>
      <c r="AI55" s="204">
        <f t="shared" si="106"/>
        <v>1.7330256785159459</v>
      </c>
      <c r="AJ55" s="204">
        <f t="shared" si="107"/>
        <v>3.9895710350255804</v>
      </c>
      <c r="AK55" s="204">
        <f t="shared" si="108"/>
        <v>5.7120565173511375</v>
      </c>
      <c r="AL55" s="204">
        <f t="shared" si="109"/>
        <v>34.870448772226915</v>
      </c>
      <c r="AM55" s="204">
        <f t="shared" si="110"/>
        <v>6.7623660346248968</v>
      </c>
      <c r="AN55" s="204">
        <f t="shared" si="111"/>
        <v>4.0124458616914946</v>
      </c>
      <c r="AO55" s="204">
        <f t="shared" si="111"/>
        <v>4.7524808619223142</v>
      </c>
      <c r="AP55" s="204"/>
      <c r="AQ55" s="67"/>
      <c r="AS55" s="135"/>
      <c r="AT55" s="135"/>
    </row>
    <row r="56" spans="1:46" ht="20.100000000000001" customHeight="1" x14ac:dyDescent="0.25">
      <c r="A56" s="148" t="s">
        <v>82</v>
      </c>
      <c r="B56" s="25">
        <v>87.69</v>
      </c>
      <c r="C56" s="201">
        <v>193.86</v>
      </c>
      <c r="D56" s="201">
        <v>760.19999999999993</v>
      </c>
      <c r="E56" s="201">
        <v>201.37000000000003</v>
      </c>
      <c r="F56" s="201">
        <v>0.83</v>
      </c>
      <c r="G56" s="201">
        <v>312.90000000000003</v>
      </c>
      <c r="H56" s="201">
        <v>805.90999999999985</v>
      </c>
      <c r="I56" s="201">
        <v>97.779999999999973</v>
      </c>
      <c r="J56" s="201">
        <v>379.49</v>
      </c>
      <c r="K56" s="201">
        <v>205.07999999999998</v>
      </c>
      <c r="L56" s="201">
        <v>75.009999999999991</v>
      </c>
      <c r="M56" s="3"/>
      <c r="N56" s="67" t="str">
        <f t="shared" si="112"/>
        <v/>
      </c>
      <c r="P56" s="134" t="s">
        <v>82</v>
      </c>
      <c r="Q56" s="25">
        <v>50.512</v>
      </c>
      <c r="R56" s="201">
        <v>76.984999999999985</v>
      </c>
      <c r="S56" s="201">
        <v>140.74100000000001</v>
      </c>
      <c r="T56" s="201">
        <v>108.19399999999999</v>
      </c>
      <c r="U56" s="201">
        <v>2.327</v>
      </c>
      <c r="V56" s="201">
        <v>108.241</v>
      </c>
      <c r="W56" s="201">
        <v>89.242999999999995</v>
      </c>
      <c r="X56" s="201">
        <v>81.237000000000023</v>
      </c>
      <c r="Y56" s="201">
        <v>251.595</v>
      </c>
      <c r="Z56" s="201">
        <v>116.065</v>
      </c>
      <c r="AA56" s="201">
        <v>69.966000000000008</v>
      </c>
      <c r="AB56" s="3"/>
      <c r="AC56" s="67" t="str">
        <f t="shared" si="113"/>
        <v/>
      </c>
      <c r="AE56" s="152">
        <f t="shared" si="102"/>
        <v>5.7602919375071266</v>
      </c>
      <c r="AF56" s="204">
        <f t="shared" si="103"/>
        <v>3.9711647580728346</v>
      </c>
      <c r="AG56" s="204">
        <f t="shared" si="104"/>
        <v>1.8513680610365695</v>
      </c>
      <c r="AH56" s="204">
        <f t="shared" si="105"/>
        <v>5.3728956646968253</v>
      </c>
      <c r="AI56" s="204">
        <f t="shared" si="106"/>
        <v>28.036144578313255</v>
      </c>
      <c r="AJ56" s="204">
        <f t="shared" si="107"/>
        <v>3.4592841163310957</v>
      </c>
      <c r="AK56" s="204">
        <f t="shared" si="108"/>
        <v>1.1073569008946409</v>
      </c>
      <c r="AL56" s="204">
        <f t="shared" si="109"/>
        <v>8.3081407240744571</v>
      </c>
      <c r="AM56" s="204">
        <f t="shared" si="110"/>
        <v>6.629818967561727</v>
      </c>
      <c r="AN56" s="204">
        <f t="shared" si="111"/>
        <v>5.6594987322020671</v>
      </c>
      <c r="AO56" s="204">
        <f t="shared" si="111"/>
        <v>9.3275563258232257</v>
      </c>
      <c r="AP56" s="204"/>
      <c r="AQ56" s="67"/>
      <c r="AS56" s="135"/>
      <c r="AT56" s="135"/>
    </row>
    <row r="57" spans="1:46" ht="20.100000000000001" customHeight="1" x14ac:dyDescent="0.25">
      <c r="A57" s="148" t="s">
        <v>83</v>
      </c>
      <c r="B57" s="25">
        <v>303.20000000000005</v>
      </c>
      <c r="C57" s="201">
        <v>239.99999999999997</v>
      </c>
      <c r="D57" s="201">
        <v>243.11000000000004</v>
      </c>
      <c r="E57" s="201">
        <v>240.37</v>
      </c>
      <c r="F57" s="201">
        <v>134.97000000000006</v>
      </c>
      <c r="G57" s="201">
        <v>337.20000000000005</v>
      </c>
      <c r="H57" s="201">
        <v>84.99</v>
      </c>
      <c r="I57" s="201">
        <v>171.96000000000004</v>
      </c>
      <c r="J57" s="201">
        <v>42.18</v>
      </c>
      <c r="K57" s="201">
        <v>176.78999999999996</v>
      </c>
      <c r="L57" s="201">
        <v>288.1699999999999</v>
      </c>
      <c r="M57" s="3"/>
      <c r="N57" s="67" t="str">
        <f t="shared" si="112"/>
        <v/>
      </c>
      <c r="P57" s="134" t="s">
        <v>83</v>
      </c>
      <c r="Q57" s="25">
        <v>101.88200000000002</v>
      </c>
      <c r="R57" s="201">
        <v>208.25</v>
      </c>
      <c r="S57" s="201">
        <v>120.58900000000001</v>
      </c>
      <c r="T57" s="201">
        <v>63.236000000000004</v>
      </c>
      <c r="U57" s="201">
        <v>133.27200000000002</v>
      </c>
      <c r="V57" s="201">
        <v>88.903999999999996</v>
      </c>
      <c r="W57" s="201">
        <v>66.512999999999991</v>
      </c>
      <c r="X57" s="201">
        <v>161.839</v>
      </c>
      <c r="Y57" s="201">
        <v>69.402000000000001</v>
      </c>
      <c r="Z57" s="201">
        <v>109.84300000000002</v>
      </c>
      <c r="AA57" s="201">
        <v>110.98599999999999</v>
      </c>
      <c r="AB57" s="3"/>
      <c r="AC57" s="67" t="str">
        <f t="shared" si="113"/>
        <v/>
      </c>
      <c r="AE57" s="152">
        <f t="shared" si="102"/>
        <v>3.3602242744063329</v>
      </c>
      <c r="AF57" s="204">
        <f t="shared" si="103"/>
        <v>8.6770833333333339</v>
      </c>
      <c r="AG57" s="204">
        <f t="shared" si="104"/>
        <v>4.960264900662251</v>
      </c>
      <c r="AH57" s="204">
        <f t="shared" si="105"/>
        <v>2.6307775512751173</v>
      </c>
      <c r="AI57" s="204">
        <f t="shared" si="106"/>
        <v>9.8741942653923065</v>
      </c>
      <c r="AJ57" s="204">
        <f t="shared" si="107"/>
        <v>2.636536180308422</v>
      </c>
      <c r="AK57" s="204">
        <f t="shared" si="108"/>
        <v>7.8259795270031765</v>
      </c>
      <c r="AL57" s="204">
        <f t="shared" si="109"/>
        <v>9.4114328913700831</v>
      </c>
      <c r="AM57" s="204">
        <f t="shared" si="110"/>
        <v>16.453769559032718</v>
      </c>
      <c r="AN57" s="204">
        <f t="shared" si="111"/>
        <v>6.2131907913343545</v>
      </c>
      <c r="AO57" s="204">
        <f t="shared" si="111"/>
        <v>3.8514071554984914</v>
      </c>
      <c r="AP57" s="204"/>
      <c r="AQ57" s="67"/>
      <c r="AS57" s="135"/>
      <c r="AT57" s="135"/>
    </row>
    <row r="58" spans="1:46" ht="20.100000000000001" customHeight="1" x14ac:dyDescent="0.25">
      <c r="A58" s="148" t="s">
        <v>84</v>
      </c>
      <c r="B58" s="25">
        <v>733.11</v>
      </c>
      <c r="C58" s="201">
        <v>19</v>
      </c>
      <c r="D58" s="201">
        <v>777.31</v>
      </c>
      <c r="E58" s="201">
        <v>199.58</v>
      </c>
      <c r="F58" s="201">
        <v>112.44000000000001</v>
      </c>
      <c r="G58" s="201">
        <v>335.96999999999997</v>
      </c>
      <c r="H58" s="201">
        <v>208.92000000000002</v>
      </c>
      <c r="I58" s="201">
        <v>156.26000000000005</v>
      </c>
      <c r="J58" s="201">
        <v>103.26</v>
      </c>
      <c r="K58" s="201">
        <v>2.9099999999999993</v>
      </c>
      <c r="L58" s="201">
        <v>51.870000000000005</v>
      </c>
      <c r="M58" s="3"/>
      <c r="N58" s="67" t="str">
        <f t="shared" si="112"/>
        <v/>
      </c>
      <c r="P58" s="134" t="s">
        <v>84</v>
      </c>
      <c r="Q58" s="25">
        <v>248.68200000000002</v>
      </c>
      <c r="R58" s="201">
        <v>13.135</v>
      </c>
      <c r="S58" s="201">
        <v>170.39499999999998</v>
      </c>
      <c r="T58" s="201">
        <v>85.355999999999995</v>
      </c>
      <c r="U58" s="201">
        <v>57.158000000000001</v>
      </c>
      <c r="V58" s="201">
        <v>62.073999999999998</v>
      </c>
      <c r="W58" s="201">
        <v>182.14699999999996</v>
      </c>
      <c r="X58" s="201">
        <v>90.742000000000004</v>
      </c>
      <c r="Y58" s="201">
        <v>92.774000000000001</v>
      </c>
      <c r="Z58" s="201">
        <v>20.315999999999999</v>
      </c>
      <c r="AA58" s="201">
        <v>52.733000000000004</v>
      </c>
      <c r="AB58" s="3"/>
      <c r="AC58" s="67" t="str">
        <f t="shared" si="113"/>
        <v/>
      </c>
      <c r="AE58" s="152">
        <f t="shared" si="102"/>
        <v>3.3921512460613008</v>
      </c>
      <c r="AF58" s="204">
        <f t="shared" si="103"/>
        <v>6.9131578947368419</v>
      </c>
      <c r="AG58" s="204">
        <f t="shared" si="104"/>
        <v>2.1921112554836548</v>
      </c>
      <c r="AH58" s="204">
        <f t="shared" si="105"/>
        <v>4.2767812406052705</v>
      </c>
      <c r="AI58" s="204">
        <f t="shared" si="106"/>
        <v>5.0834222696549265</v>
      </c>
      <c r="AJ58" s="204">
        <f t="shared" si="107"/>
        <v>1.8476054409619906</v>
      </c>
      <c r="AK58" s="204">
        <f t="shared" si="108"/>
        <v>8.7185046907907306</v>
      </c>
      <c r="AL58" s="204">
        <f t="shared" si="109"/>
        <v>5.8071163445539478</v>
      </c>
      <c r="AM58" s="204">
        <f t="shared" si="110"/>
        <v>8.9845051326748013</v>
      </c>
      <c r="AN58" s="204">
        <f t="shared" si="111"/>
        <v>69.814432989690744</v>
      </c>
      <c r="AO58" s="204">
        <f t="shared" si="111"/>
        <v>10.166377482166954</v>
      </c>
      <c r="AP58" s="204"/>
      <c r="AQ58" s="67"/>
      <c r="AS58" s="135"/>
      <c r="AT58" s="135"/>
    </row>
    <row r="59" spans="1:46" ht="20.100000000000001" customHeight="1" x14ac:dyDescent="0.25">
      <c r="A59" s="148" t="s">
        <v>85</v>
      </c>
      <c r="B59" s="25">
        <v>75.409999999999982</v>
      </c>
      <c r="C59" s="201">
        <v>202.55</v>
      </c>
      <c r="D59" s="201">
        <v>126.27000000000001</v>
      </c>
      <c r="E59" s="201">
        <v>192.72</v>
      </c>
      <c r="F59" s="201">
        <v>183.71</v>
      </c>
      <c r="G59" s="201">
        <v>506.25</v>
      </c>
      <c r="H59" s="201">
        <v>278.89</v>
      </c>
      <c r="I59" s="201">
        <v>2.5899999999999994</v>
      </c>
      <c r="J59" s="201">
        <v>285.61</v>
      </c>
      <c r="K59" s="201">
        <v>32.119999999999997</v>
      </c>
      <c r="L59" s="201">
        <v>117.49000000000002</v>
      </c>
      <c r="M59" s="3"/>
      <c r="N59" s="67" t="str">
        <f t="shared" si="112"/>
        <v/>
      </c>
      <c r="P59" s="134" t="s">
        <v>85</v>
      </c>
      <c r="Q59" s="25">
        <v>26.283999999999999</v>
      </c>
      <c r="R59" s="201">
        <v>140.136</v>
      </c>
      <c r="S59" s="201">
        <v>62.427000000000007</v>
      </c>
      <c r="T59" s="201">
        <v>148.22899999999998</v>
      </c>
      <c r="U59" s="201">
        <v>99.02600000000001</v>
      </c>
      <c r="V59" s="201">
        <v>189.15099999999995</v>
      </c>
      <c r="W59" s="201">
        <v>114.91000000000001</v>
      </c>
      <c r="X59" s="201">
        <v>15.391</v>
      </c>
      <c r="Y59" s="201">
        <v>141.86099999999999</v>
      </c>
      <c r="Z59" s="201">
        <v>88.779999999999987</v>
      </c>
      <c r="AA59" s="201">
        <v>75.25200000000001</v>
      </c>
      <c r="AB59" s="3"/>
      <c r="AC59" s="67" t="str">
        <f t="shared" si="113"/>
        <v/>
      </c>
      <c r="AE59" s="152">
        <f t="shared" si="102"/>
        <v>3.485479379392654</v>
      </c>
      <c r="AF59" s="204">
        <f t="shared" si="103"/>
        <v>6.9185880029622302</v>
      </c>
      <c r="AG59" s="204">
        <f t="shared" si="104"/>
        <v>4.9439296745070092</v>
      </c>
      <c r="AH59" s="204">
        <f t="shared" si="105"/>
        <v>7.6914176006641757</v>
      </c>
      <c r="AI59" s="204">
        <f t="shared" si="106"/>
        <v>5.3903434761308588</v>
      </c>
      <c r="AJ59" s="204">
        <f t="shared" si="107"/>
        <v>3.7363160493827152</v>
      </c>
      <c r="AK59" s="204">
        <f t="shared" si="108"/>
        <v>4.120262469073829</v>
      </c>
      <c r="AL59" s="204">
        <f t="shared" si="109"/>
        <v>59.42471042471044</v>
      </c>
      <c r="AM59" s="204">
        <f t="shared" si="110"/>
        <v>4.9669479359966386</v>
      </c>
      <c r="AN59" s="204">
        <f t="shared" si="111"/>
        <v>27.640099626400993</v>
      </c>
      <c r="AO59" s="204">
        <f t="shared" si="111"/>
        <v>6.404970635798791</v>
      </c>
      <c r="AP59" s="204"/>
      <c r="AQ59" s="67"/>
      <c r="AS59" s="135"/>
      <c r="AT59" s="135"/>
    </row>
    <row r="60" spans="1:46" ht="20.100000000000001" customHeight="1" x14ac:dyDescent="0.25">
      <c r="A60" s="148" t="s">
        <v>86</v>
      </c>
      <c r="B60" s="25">
        <v>240.72</v>
      </c>
      <c r="C60" s="201">
        <v>303.53000000000003</v>
      </c>
      <c r="D60" s="201">
        <v>1.4</v>
      </c>
      <c r="E60" s="201">
        <v>199.3</v>
      </c>
      <c r="F60" s="201">
        <v>162.61000000000001</v>
      </c>
      <c r="G60" s="201">
        <v>265.22999999999996</v>
      </c>
      <c r="H60" s="201">
        <v>74.89</v>
      </c>
      <c r="I60" s="201">
        <v>2.6999999999999997</v>
      </c>
      <c r="J60" s="201">
        <v>243.41</v>
      </c>
      <c r="K60" s="201">
        <v>162.79000000000005</v>
      </c>
      <c r="L60" s="201">
        <v>162.57000000000008</v>
      </c>
      <c r="M60" s="3"/>
      <c r="N60" s="67" t="str">
        <f t="shared" si="112"/>
        <v/>
      </c>
      <c r="P60" s="134" t="s">
        <v>86</v>
      </c>
      <c r="Q60" s="25">
        <v>80.941000000000003</v>
      </c>
      <c r="R60" s="201">
        <v>133.739</v>
      </c>
      <c r="S60" s="201">
        <v>0.89600000000000013</v>
      </c>
      <c r="T60" s="201">
        <v>99.911000000000001</v>
      </c>
      <c r="U60" s="201">
        <v>62.055999999999997</v>
      </c>
      <c r="V60" s="201">
        <v>42.978000000000009</v>
      </c>
      <c r="W60" s="201">
        <v>73.328000000000003</v>
      </c>
      <c r="X60" s="201">
        <v>7.7379999999999995</v>
      </c>
      <c r="Y60" s="201">
        <v>45.496000000000002</v>
      </c>
      <c r="Z60" s="201">
        <v>116.032</v>
      </c>
      <c r="AA60" s="201">
        <v>123.03599999999999</v>
      </c>
      <c r="AB60" s="3"/>
      <c r="AC60" s="67" t="str">
        <f t="shared" si="113"/>
        <v/>
      </c>
      <c r="AE60" s="152">
        <f t="shared" si="102"/>
        <v>3.3624543037554004</v>
      </c>
      <c r="AF60" s="204">
        <f t="shared" si="103"/>
        <v>4.4061213059664608</v>
      </c>
      <c r="AG60" s="204">
        <f t="shared" si="104"/>
        <v>6.4000000000000012</v>
      </c>
      <c r="AH60" s="204">
        <f t="shared" si="105"/>
        <v>5.0130958354239841</v>
      </c>
      <c r="AI60" s="204">
        <f t="shared" si="106"/>
        <v>3.816247463255642</v>
      </c>
      <c r="AJ60" s="204">
        <f t="shared" si="107"/>
        <v>1.6204049315688276</v>
      </c>
      <c r="AK60" s="204">
        <f t="shared" si="108"/>
        <v>9.7914274268927759</v>
      </c>
      <c r="AL60" s="204">
        <f t="shared" si="109"/>
        <v>28.659259259259258</v>
      </c>
      <c r="AM60" s="204">
        <f t="shared" si="110"/>
        <v>1.8691097325500186</v>
      </c>
      <c r="AN60" s="204">
        <f t="shared" si="111"/>
        <v>7.1277105473309144</v>
      </c>
      <c r="AO60" s="204">
        <f t="shared" si="111"/>
        <v>7.568186012179364</v>
      </c>
      <c r="AP60" s="204"/>
      <c r="AQ60" s="67"/>
      <c r="AS60" s="135"/>
      <c r="AT60" s="135"/>
    </row>
    <row r="61" spans="1:46" ht="20.100000000000001" customHeight="1" x14ac:dyDescent="0.25">
      <c r="A61" s="148" t="s">
        <v>87</v>
      </c>
      <c r="B61" s="25">
        <v>134.53000000000003</v>
      </c>
      <c r="C61" s="201">
        <v>176.85999999999999</v>
      </c>
      <c r="D61" s="201">
        <v>203.78999999999996</v>
      </c>
      <c r="E61" s="201">
        <v>75.959999999999994</v>
      </c>
      <c r="F61" s="201">
        <v>86.76</v>
      </c>
      <c r="G61" s="201">
        <v>338.64999999999992</v>
      </c>
      <c r="H61" s="201">
        <v>107.72999999999999</v>
      </c>
      <c r="I61" s="201">
        <v>189.56000000000003</v>
      </c>
      <c r="J61" s="201">
        <v>163.63999999999999</v>
      </c>
      <c r="K61" s="201">
        <v>115.14999999999999</v>
      </c>
      <c r="L61" s="201">
        <v>279.99999999999994</v>
      </c>
      <c r="M61" s="3"/>
      <c r="N61" s="67" t="str">
        <f t="shared" si="112"/>
        <v/>
      </c>
      <c r="P61" s="134" t="s">
        <v>87</v>
      </c>
      <c r="Q61" s="25">
        <v>62.047999999999995</v>
      </c>
      <c r="R61" s="201">
        <v>49.418999999999997</v>
      </c>
      <c r="S61" s="201">
        <v>115.30700000000002</v>
      </c>
      <c r="T61" s="201">
        <v>48.548999999999999</v>
      </c>
      <c r="U61" s="201">
        <v>60.350999999999999</v>
      </c>
      <c r="V61" s="201">
        <v>250.62000000000003</v>
      </c>
      <c r="W61" s="201">
        <v>66.029999999999987</v>
      </c>
      <c r="X61" s="201">
        <v>58.631000000000007</v>
      </c>
      <c r="Y61" s="201">
        <v>111.59399999999999</v>
      </c>
      <c r="Z61" s="201">
        <v>193.00300000000004</v>
      </c>
      <c r="AA61" s="201">
        <v>284.911</v>
      </c>
      <c r="AB61" s="3"/>
      <c r="AC61" s="67" t="str">
        <f t="shared" si="113"/>
        <v/>
      </c>
      <c r="AE61" s="152">
        <f t="shared" ref="AE61:AF67" si="116">(Q61/B61)*10</f>
        <v>4.6122054560321102</v>
      </c>
      <c r="AF61" s="204">
        <f t="shared" si="116"/>
        <v>2.7942440348298092</v>
      </c>
      <c r="AG61" s="204">
        <f t="shared" ref="AG61:AM63" si="117">IF(S61="","",(S61/D61)*10)</f>
        <v>5.6581284655773123</v>
      </c>
      <c r="AH61" s="204">
        <f t="shared" si="117"/>
        <v>6.3913902053712492</v>
      </c>
      <c r="AI61" s="204">
        <f t="shared" si="117"/>
        <v>6.9560857538035954</v>
      </c>
      <c r="AJ61" s="204">
        <f t="shared" si="117"/>
        <v>7.400561051232839</v>
      </c>
      <c r="AK61" s="204">
        <f t="shared" si="117"/>
        <v>6.129211918685602</v>
      </c>
      <c r="AL61" s="204">
        <f t="shared" si="117"/>
        <v>3.0930048533445875</v>
      </c>
      <c r="AM61" s="204">
        <f t="shared" si="117"/>
        <v>6.8194817892935706</v>
      </c>
      <c r="AN61" s="204">
        <f t="shared" ref="AN61:AP63" si="118">IF(Z61="","",(Z61/K61)*10)</f>
        <v>16.76100738167608</v>
      </c>
      <c r="AO61" s="204">
        <f t="shared" si="118"/>
        <v>10.17539285714286</v>
      </c>
      <c r="AP61" s="204"/>
      <c r="AQ61" s="67" t="str">
        <f t="shared" ref="AQ61" si="119">IF(AP61="","",(AP61-AO61)/AO61)</f>
        <v/>
      </c>
      <c r="AS61" s="135"/>
      <c r="AT61" s="135"/>
    </row>
    <row r="62" spans="1:46" ht="20.100000000000001" customHeight="1" thickBot="1" x14ac:dyDescent="0.3">
      <c r="A62" s="149" t="s">
        <v>88</v>
      </c>
      <c r="B62" s="27">
        <v>93.24</v>
      </c>
      <c r="C62" s="202">
        <v>124.46000000000001</v>
      </c>
      <c r="D62" s="202">
        <v>113.12</v>
      </c>
      <c r="E62" s="202">
        <v>110.57000000000001</v>
      </c>
      <c r="F62" s="202">
        <v>72.960000000000008</v>
      </c>
      <c r="G62" s="202">
        <v>208.45</v>
      </c>
      <c r="H62" s="202">
        <v>87.240000000000009</v>
      </c>
      <c r="I62" s="202">
        <v>106.97</v>
      </c>
      <c r="J62" s="202">
        <v>115.36</v>
      </c>
      <c r="K62" s="202">
        <v>163.49999999999997</v>
      </c>
      <c r="L62" s="202">
        <v>143.74999999999991</v>
      </c>
      <c r="M62" s="150"/>
      <c r="N62" s="67" t="str">
        <f t="shared" si="112"/>
        <v/>
      </c>
      <c r="P62" s="136" t="s">
        <v>88</v>
      </c>
      <c r="Q62" s="27">
        <v>30.416</v>
      </c>
      <c r="R62" s="202">
        <v>47.312999999999995</v>
      </c>
      <c r="S62" s="202">
        <v>23.595999999999997</v>
      </c>
      <c r="T62" s="202">
        <v>78.717000000000013</v>
      </c>
      <c r="U62" s="202">
        <v>56.821999999999996</v>
      </c>
      <c r="V62" s="202">
        <v>94.972999999999999</v>
      </c>
      <c r="W62" s="202">
        <v>72.218000000000018</v>
      </c>
      <c r="X62" s="202">
        <v>81.169000000000011</v>
      </c>
      <c r="Y62" s="202">
        <v>81.001999999999995</v>
      </c>
      <c r="Z62" s="202">
        <v>103.39299999999999</v>
      </c>
      <c r="AA62" s="202">
        <v>77.689999999999984</v>
      </c>
      <c r="AB62" s="150"/>
      <c r="AC62" s="67" t="str">
        <f t="shared" si="113"/>
        <v/>
      </c>
      <c r="AE62" s="152">
        <f t="shared" si="116"/>
        <v>3.2621192621192625</v>
      </c>
      <c r="AF62" s="204">
        <f t="shared" si="116"/>
        <v>3.8014623172103477</v>
      </c>
      <c r="AG62" s="204">
        <f t="shared" si="117"/>
        <v>2.0859264497878356</v>
      </c>
      <c r="AH62" s="204">
        <f t="shared" si="117"/>
        <v>7.1192005064664921</v>
      </c>
      <c r="AI62" s="204">
        <f t="shared" si="117"/>
        <v>7.7881030701754375</v>
      </c>
      <c r="AJ62" s="204">
        <f t="shared" si="117"/>
        <v>4.5561525545694419</v>
      </c>
      <c r="AK62" s="204">
        <f t="shared" si="117"/>
        <v>8.2780834479596539</v>
      </c>
      <c r="AL62" s="204">
        <f t="shared" si="117"/>
        <v>7.588015331401329</v>
      </c>
      <c r="AM62" s="204">
        <f t="shared" si="117"/>
        <v>7.0216712898751732</v>
      </c>
      <c r="AN62" s="204">
        <f t="shared" si="118"/>
        <v>6.3237308868501527</v>
      </c>
      <c r="AO62" s="204">
        <f t="shared" si="118"/>
        <v>5.4045217391304368</v>
      </c>
      <c r="AP62" s="204" t="str">
        <f t="shared" si="118"/>
        <v/>
      </c>
      <c r="AQ62" s="67"/>
      <c r="AS62" s="135"/>
      <c r="AT62" s="135"/>
    </row>
    <row r="63" spans="1:46" ht="20.100000000000001" customHeight="1" thickBot="1" x14ac:dyDescent="0.3">
      <c r="A63" s="42" t="str">
        <f>A19</f>
        <v>jan-mar</v>
      </c>
      <c r="B63" s="218">
        <f>SUM(B51:B53)</f>
        <v>510.83</v>
      </c>
      <c r="C63" s="219">
        <f t="shared" ref="C63:M63" si="120">SUM(C51:C53)</f>
        <v>1024.79</v>
      </c>
      <c r="D63" s="219">
        <f t="shared" si="120"/>
        <v>450.64</v>
      </c>
      <c r="E63" s="219">
        <f t="shared" si="120"/>
        <v>1578.6399999999999</v>
      </c>
      <c r="F63" s="219">
        <f t="shared" si="120"/>
        <v>623.19000000000005</v>
      </c>
      <c r="G63" s="219">
        <f t="shared" si="120"/>
        <v>256.62</v>
      </c>
      <c r="H63" s="219">
        <f t="shared" si="120"/>
        <v>278.10999999999996</v>
      </c>
      <c r="I63" s="219">
        <f t="shared" si="120"/>
        <v>682.05000000000007</v>
      </c>
      <c r="J63" s="219">
        <f t="shared" si="120"/>
        <v>363.4</v>
      </c>
      <c r="K63" s="219">
        <f t="shared" si="120"/>
        <v>324.84000000000003</v>
      </c>
      <c r="L63" s="219">
        <f t="shared" si="120"/>
        <v>660.96999999999991</v>
      </c>
      <c r="M63" s="220">
        <f t="shared" si="120"/>
        <v>423.34999999999991</v>
      </c>
      <c r="N63" s="76">
        <f t="shared" si="112"/>
        <v>-0.35950194411244085</v>
      </c>
      <c r="P63" s="134"/>
      <c r="Q63" s="218">
        <f>SUM(Q51:Q53)</f>
        <v>176.74100000000001</v>
      </c>
      <c r="R63" s="219">
        <f t="shared" ref="R63:AB63" si="121">SUM(R51:R53)</f>
        <v>391.447</v>
      </c>
      <c r="S63" s="219">
        <f t="shared" si="121"/>
        <v>211.98399999999998</v>
      </c>
      <c r="T63" s="219">
        <f t="shared" si="121"/>
        <v>232.916</v>
      </c>
      <c r="U63" s="219">
        <f t="shared" si="121"/>
        <v>266.57599999999996</v>
      </c>
      <c r="V63" s="219">
        <f t="shared" si="121"/>
        <v>129.57999999999998</v>
      </c>
      <c r="W63" s="219">
        <f t="shared" si="121"/>
        <v>229.95</v>
      </c>
      <c r="X63" s="219">
        <f t="shared" si="121"/>
        <v>393.07100000000003</v>
      </c>
      <c r="Y63" s="219">
        <f t="shared" si="121"/>
        <v>307.45100000000002</v>
      </c>
      <c r="Z63" s="219">
        <f t="shared" si="121"/>
        <v>425.43199999999996</v>
      </c>
      <c r="AA63" s="219">
        <f t="shared" si="121"/>
        <v>1029.098</v>
      </c>
      <c r="AB63" s="220">
        <f t="shared" si="121"/>
        <v>380.26200000000006</v>
      </c>
      <c r="AC63" s="76">
        <f t="shared" si="113"/>
        <v>-0.63049000192401494</v>
      </c>
      <c r="AE63" s="223">
        <f t="shared" si="116"/>
        <v>3.4598790204177519</v>
      </c>
      <c r="AF63" s="224">
        <f t="shared" si="116"/>
        <v>3.819777710555333</v>
      </c>
      <c r="AG63" s="224">
        <f t="shared" si="117"/>
        <v>4.7040653293094268</v>
      </c>
      <c r="AH63" s="224">
        <f t="shared" si="117"/>
        <v>1.4754218821263874</v>
      </c>
      <c r="AI63" s="224">
        <f t="shared" si="117"/>
        <v>4.2776039410131732</v>
      </c>
      <c r="AJ63" s="224">
        <f t="shared" si="117"/>
        <v>5.0494895175746235</v>
      </c>
      <c r="AK63" s="224">
        <f t="shared" si="117"/>
        <v>8.2683110999244906</v>
      </c>
      <c r="AL63" s="224">
        <f t="shared" si="117"/>
        <v>5.7630818854922659</v>
      </c>
      <c r="AM63" s="224">
        <f t="shared" si="117"/>
        <v>8.4604017611447464</v>
      </c>
      <c r="AN63" s="224">
        <f t="shared" si="118"/>
        <v>13.096662972540326</v>
      </c>
      <c r="AO63" s="224">
        <f t="shared" si="118"/>
        <v>15.569511475558651</v>
      </c>
      <c r="AP63" s="224">
        <f t="shared" si="118"/>
        <v>8.9822132986890306</v>
      </c>
      <c r="AQ63" s="76">
        <f t="shared" ref="AQ63:AQ67" si="122">IF(AP63="","",(AP63-AO63)/AO63)</f>
        <v>-0.4230895867998492</v>
      </c>
      <c r="AS63" s="135"/>
      <c r="AT63" s="135"/>
    </row>
    <row r="64" spans="1:46" ht="20.100000000000001" customHeight="1" x14ac:dyDescent="0.25">
      <c r="A64" s="148" t="s">
        <v>89</v>
      </c>
      <c r="B64" s="25">
        <f>SUM(B51:B53)</f>
        <v>510.83</v>
      </c>
      <c r="C64" s="201">
        <f>SUM(C51:C53)</f>
        <v>1024.79</v>
      </c>
      <c r="D64" s="201">
        <f>SUM(D51:D53)</f>
        <v>450.64</v>
      </c>
      <c r="E64" s="201">
        <f t="shared" ref="E64:I64" si="123">SUM(E51:E53)</f>
        <v>1578.6399999999999</v>
      </c>
      <c r="F64" s="201">
        <f t="shared" si="123"/>
        <v>623.19000000000005</v>
      </c>
      <c r="G64" s="201">
        <f t="shared" si="123"/>
        <v>256.62</v>
      </c>
      <c r="H64" s="201">
        <f t="shared" si="123"/>
        <v>278.10999999999996</v>
      </c>
      <c r="I64" s="201">
        <f t="shared" si="123"/>
        <v>682.05000000000007</v>
      </c>
      <c r="J64" s="201">
        <f t="shared" ref="J64:M64" si="124">SUM(J51:J53)</f>
        <v>363.4</v>
      </c>
      <c r="K64" s="201">
        <f t="shared" si="124"/>
        <v>324.84000000000003</v>
      </c>
      <c r="L64" s="201">
        <f t="shared" si="124"/>
        <v>660.96999999999991</v>
      </c>
      <c r="M64" s="201">
        <f t="shared" si="124"/>
        <v>423.34999999999991</v>
      </c>
      <c r="N64" s="76">
        <f t="shared" si="112"/>
        <v>-0.35950194411244085</v>
      </c>
      <c r="P64" s="133" t="s">
        <v>89</v>
      </c>
      <c r="Q64" s="25">
        <f>SUM(Q51:Q53)</f>
        <v>176.74100000000001</v>
      </c>
      <c r="R64" s="200">
        <f t="shared" ref="R64:X64" si="125">SUM(R51:R53)</f>
        <v>391.447</v>
      </c>
      <c r="S64" s="200">
        <f t="shared" si="125"/>
        <v>211.98399999999998</v>
      </c>
      <c r="T64" s="200">
        <f t="shared" si="125"/>
        <v>232.916</v>
      </c>
      <c r="U64" s="200">
        <f t="shared" si="125"/>
        <v>266.57599999999996</v>
      </c>
      <c r="V64" s="200">
        <f t="shared" si="125"/>
        <v>129.57999999999998</v>
      </c>
      <c r="W64" s="200">
        <f t="shared" si="125"/>
        <v>229.95</v>
      </c>
      <c r="X64" s="200">
        <f t="shared" si="125"/>
        <v>393.07100000000003</v>
      </c>
      <c r="Y64" s="200">
        <f t="shared" ref="Y64:AB64" si="126">SUM(Y51:Y53)</f>
        <v>307.45100000000002</v>
      </c>
      <c r="Z64" s="200">
        <f t="shared" si="126"/>
        <v>425.43199999999996</v>
      </c>
      <c r="AA64" s="200">
        <f t="shared" si="126"/>
        <v>1029.098</v>
      </c>
      <c r="AB64" s="200">
        <f t="shared" si="126"/>
        <v>380.26200000000006</v>
      </c>
      <c r="AC64" s="76">
        <f t="shared" si="113"/>
        <v>-0.63049000192401494</v>
      </c>
      <c r="AE64" s="151">
        <f t="shared" si="116"/>
        <v>3.4598790204177519</v>
      </c>
      <c r="AF64" s="203">
        <f t="shared" si="116"/>
        <v>3.819777710555333</v>
      </c>
      <c r="AG64" s="203">
        <f t="shared" ref="AG64:AM66" si="127">(S64/D64)*10</f>
        <v>4.7040653293094268</v>
      </c>
      <c r="AH64" s="203">
        <f t="shared" si="127"/>
        <v>1.4754218821263874</v>
      </c>
      <c r="AI64" s="203">
        <f t="shared" si="127"/>
        <v>4.2776039410131732</v>
      </c>
      <c r="AJ64" s="203">
        <f t="shared" si="127"/>
        <v>5.0494895175746235</v>
      </c>
      <c r="AK64" s="203">
        <f t="shared" si="127"/>
        <v>8.2683110999244906</v>
      </c>
      <c r="AL64" s="203">
        <f t="shared" si="127"/>
        <v>5.7630818854922659</v>
      </c>
      <c r="AM64" s="203">
        <f t="shared" si="127"/>
        <v>8.4604017611447464</v>
      </c>
      <c r="AN64" s="203">
        <f t="shared" ref="AN64:AP66" si="128">(Z64/K64)*10</f>
        <v>13.096662972540326</v>
      </c>
      <c r="AO64" s="203">
        <f t="shared" si="128"/>
        <v>15.569511475558651</v>
      </c>
      <c r="AP64" s="203">
        <f t="shared" si="128"/>
        <v>8.9822132986890306</v>
      </c>
      <c r="AQ64" s="76">
        <f>(AP64-AO64)/AO64</f>
        <v>-0.4230895867998492</v>
      </c>
    </row>
    <row r="65" spans="1:43" ht="20.100000000000001" customHeight="1" x14ac:dyDescent="0.25">
      <c r="A65" s="148" t="s">
        <v>90</v>
      </c>
      <c r="B65" s="25">
        <f>SUM(B54:B56)</f>
        <v>652.52</v>
      </c>
      <c r="C65" s="201">
        <f>SUM(C54:C56)</f>
        <v>482.78000000000003</v>
      </c>
      <c r="D65" s="201">
        <f>SUM(D54:D56)</f>
        <v>1177.5499999999997</v>
      </c>
      <c r="E65" s="201">
        <f t="shared" ref="E65:I65" si="129">SUM(E54:E56)</f>
        <v>639.50999999999988</v>
      </c>
      <c r="F65" s="201">
        <f t="shared" si="129"/>
        <v>1211.1999999999998</v>
      </c>
      <c r="G65" s="201">
        <f t="shared" si="129"/>
        <v>771.18000000000006</v>
      </c>
      <c r="H65" s="201">
        <f t="shared" si="129"/>
        <v>1169.0899999999999</v>
      </c>
      <c r="I65" s="201">
        <f t="shared" si="129"/>
        <v>131.77999999999997</v>
      </c>
      <c r="J65" s="201">
        <f t="shared" ref="J65:L65" si="130">SUM(J54:J56)</f>
        <v>690.83</v>
      </c>
      <c r="K65" s="201">
        <f t="shared" si="130"/>
        <v>894.35999999999967</v>
      </c>
      <c r="L65" s="201">
        <f t="shared" si="130"/>
        <v>192.22999999999996</v>
      </c>
      <c r="M65" s="201" t="str">
        <f>IF(M56="","",SUM(M54:M56))</f>
        <v/>
      </c>
      <c r="N65" s="67" t="str">
        <f t="shared" si="112"/>
        <v/>
      </c>
      <c r="P65" s="134" t="s">
        <v>90</v>
      </c>
      <c r="Q65" s="25">
        <f>SUM(Q54:Q56)</f>
        <v>172.44200000000001</v>
      </c>
      <c r="R65" s="201">
        <f t="shared" ref="R65:X65" si="131">SUM(R54:R56)</f>
        <v>186.90999999999997</v>
      </c>
      <c r="S65" s="201">
        <f t="shared" si="131"/>
        <v>317.54300000000001</v>
      </c>
      <c r="T65" s="201">
        <f t="shared" si="131"/>
        <v>273.15200000000004</v>
      </c>
      <c r="U65" s="201">
        <f t="shared" si="131"/>
        <v>274.7589999999999</v>
      </c>
      <c r="V65" s="201">
        <f t="shared" si="131"/>
        <v>324.92199999999997</v>
      </c>
      <c r="W65" s="201">
        <f t="shared" si="131"/>
        <v>316.45400000000001</v>
      </c>
      <c r="X65" s="201">
        <f t="shared" si="131"/>
        <v>218.61900000000003</v>
      </c>
      <c r="Y65" s="201">
        <f t="shared" ref="Y65:AA65" si="132">SUM(Y54:Y56)</f>
        <v>473.084</v>
      </c>
      <c r="Z65" s="201">
        <f t="shared" si="132"/>
        <v>407.07599999999996</v>
      </c>
      <c r="AA65" s="201">
        <f t="shared" si="132"/>
        <v>150.739</v>
      </c>
      <c r="AB65" s="201"/>
      <c r="AC65" s="67" t="str">
        <f t="shared" si="113"/>
        <v/>
      </c>
      <c r="AE65" s="152">
        <f t="shared" si="116"/>
        <v>2.6427082694783306</v>
      </c>
      <c r="AF65" s="204">
        <f t="shared" si="116"/>
        <v>3.8715356891337658</v>
      </c>
      <c r="AG65" s="204">
        <f t="shared" si="127"/>
        <v>2.6966413315782778</v>
      </c>
      <c r="AH65" s="204">
        <f t="shared" si="127"/>
        <v>4.2712701912401698</v>
      </c>
      <c r="AI65" s="204">
        <f t="shared" si="127"/>
        <v>2.2684857992073972</v>
      </c>
      <c r="AJ65" s="204">
        <f t="shared" si="127"/>
        <v>4.2133094737934069</v>
      </c>
      <c r="AK65" s="204">
        <f t="shared" si="127"/>
        <v>2.7068403630173901</v>
      </c>
      <c r="AL65" s="204">
        <f t="shared" si="127"/>
        <v>16.589694946122332</v>
      </c>
      <c r="AM65" s="204">
        <f t="shared" si="127"/>
        <v>6.8480523428339826</v>
      </c>
      <c r="AN65" s="204">
        <f t="shared" si="128"/>
        <v>4.5515899637729786</v>
      </c>
      <c r="AO65" s="204">
        <f t="shared" si="128"/>
        <v>7.8415960047859361</v>
      </c>
      <c r="AP65" s="204"/>
      <c r="AQ65" s="67"/>
    </row>
    <row r="66" spans="1:43" ht="20.100000000000001" customHeight="1" x14ac:dyDescent="0.25">
      <c r="A66" s="148" t="s">
        <v>91</v>
      </c>
      <c r="B66" s="25">
        <f>SUM(B57:B59)</f>
        <v>1111.72</v>
      </c>
      <c r="C66" s="201">
        <f>SUM(C57:C59)</f>
        <v>461.55</v>
      </c>
      <c r="D66" s="201">
        <f>SUM(D57:D59)</f>
        <v>1146.69</v>
      </c>
      <c r="E66" s="201">
        <f t="shared" ref="E66:I66" si="133">SUM(E57:E59)</f>
        <v>632.67000000000007</v>
      </c>
      <c r="F66" s="201">
        <f t="shared" si="133"/>
        <v>431.12000000000012</v>
      </c>
      <c r="G66" s="201">
        <f t="shared" si="133"/>
        <v>1179.42</v>
      </c>
      <c r="H66" s="201">
        <f t="shared" si="133"/>
        <v>572.79999999999995</v>
      </c>
      <c r="I66" s="201">
        <f t="shared" si="133"/>
        <v>330.81000000000006</v>
      </c>
      <c r="J66" s="201">
        <f t="shared" ref="J66:L66" si="134">SUM(J57:J59)</f>
        <v>431.05</v>
      </c>
      <c r="K66" s="201">
        <f t="shared" si="134"/>
        <v>211.81999999999996</v>
      </c>
      <c r="L66" s="201">
        <f t="shared" si="134"/>
        <v>457.52999999999992</v>
      </c>
      <c r="M66" s="201" t="str">
        <f>IF(M57="","",SUM(M55:M57))</f>
        <v/>
      </c>
      <c r="N66" s="67" t="str">
        <f t="shared" si="112"/>
        <v/>
      </c>
      <c r="P66" s="134" t="s">
        <v>91</v>
      </c>
      <c r="Q66" s="25">
        <f>SUM(Q57:Q59)</f>
        <v>376.84800000000001</v>
      </c>
      <c r="R66" s="201">
        <f t="shared" ref="R66:X66" si="135">SUM(R57:R59)</f>
        <v>361.52099999999996</v>
      </c>
      <c r="S66" s="201">
        <f t="shared" si="135"/>
        <v>353.411</v>
      </c>
      <c r="T66" s="201">
        <f t="shared" si="135"/>
        <v>296.82099999999997</v>
      </c>
      <c r="U66" s="201">
        <f t="shared" si="135"/>
        <v>289.45600000000002</v>
      </c>
      <c r="V66" s="201">
        <f t="shared" si="135"/>
        <v>340.12899999999996</v>
      </c>
      <c r="W66" s="201">
        <f t="shared" si="135"/>
        <v>363.57</v>
      </c>
      <c r="X66" s="201">
        <f t="shared" si="135"/>
        <v>267.97200000000004</v>
      </c>
      <c r="Y66" s="201">
        <f t="shared" ref="Y66:AA66" si="136">SUM(Y57:Y59)</f>
        <v>304.03699999999998</v>
      </c>
      <c r="Z66" s="201">
        <f t="shared" si="136"/>
        <v>218.93900000000002</v>
      </c>
      <c r="AA66" s="201">
        <f t="shared" si="136"/>
        <v>238.971</v>
      </c>
      <c r="AB66" s="201"/>
      <c r="AC66" s="67" t="str">
        <f t="shared" si="113"/>
        <v/>
      </c>
      <c r="AE66" s="152">
        <f t="shared" si="116"/>
        <v>3.3897744036268125</v>
      </c>
      <c r="AF66" s="204">
        <f t="shared" si="116"/>
        <v>7.8327591810204735</v>
      </c>
      <c r="AG66" s="204">
        <f t="shared" si="127"/>
        <v>3.0820099590996692</v>
      </c>
      <c r="AH66" s="204">
        <f t="shared" si="127"/>
        <v>4.691561161426967</v>
      </c>
      <c r="AI66" s="204">
        <f t="shared" si="127"/>
        <v>6.7140471330488012</v>
      </c>
      <c r="AJ66" s="204">
        <f t="shared" si="127"/>
        <v>2.883866646317681</v>
      </c>
      <c r="AK66" s="204">
        <f t="shared" si="127"/>
        <v>6.3472416201117321</v>
      </c>
      <c r="AL66" s="204">
        <f t="shared" si="127"/>
        <v>8.1004806384329378</v>
      </c>
      <c r="AM66" s="204">
        <f t="shared" si="127"/>
        <v>7.0534044774388116</v>
      </c>
      <c r="AN66" s="204">
        <f t="shared" si="128"/>
        <v>10.33608724388632</v>
      </c>
      <c r="AO66" s="204">
        <f t="shared" si="128"/>
        <v>5.223067339846569</v>
      </c>
      <c r="AP66" s="204"/>
      <c r="AQ66" s="67"/>
    </row>
    <row r="67" spans="1:43" ht="20.100000000000001" customHeight="1" thickBot="1" x14ac:dyDescent="0.3">
      <c r="A67" s="149" t="s">
        <v>92</v>
      </c>
      <c r="B67" s="27">
        <f>SUM(B60:B62)</f>
        <v>468.49</v>
      </c>
      <c r="C67" s="202">
        <f>SUM(C60:C62)</f>
        <v>604.85</v>
      </c>
      <c r="D67" s="202">
        <f>IF(D62="","",SUM(D60:D62))</f>
        <v>318.30999999999995</v>
      </c>
      <c r="E67" s="202">
        <f t="shared" ref="E67:I67" si="137">IF(E62="","",SUM(E60:E62))</f>
        <v>385.83</v>
      </c>
      <c r="F67" s="202">
        <f t="shared" si="137"/>
        <v>322.33000000000004</v>
      </c>
      <c r="G67" s="202">
        <f t="shared" si="137"/>
        <v>812.32999999999993</v>
      </c>
      <c r="H67" s="202">
        <f t="shared" si="137"/>
        <v>269.86</v>
      </c>
      <c r="I67" s="202">
        <f t="shared" si="137"/>
        <v>299.23</v>
      </c>
      <c r="J67" s="202">
        <f t="shared" ref="J67:M67" si="138">IF(J62="","",SUM(J60:J62))</f>
        <v>522.41</v>
      </c>
      <c r="K67" s="202">
        <f t="shared" si="138"/>
        <v>441.44000000000005</v>
      </c>
      <c r="L67" s="202">
        <f t="shared" si="138"/>
        <v>586.31999999999994</v>
      </c>
      <c r="M67" s="202" t="str">
        <f t="shared" si="138"/>
        <v/>
      </c>
      <c r="N67" s="70" t="str">
        <f t="shared" si="112"/>
        <v/>
      </c>
      <c r="P67" s="136" t="s">
        <v>92</v>
      </c>
      <c r="Q67" s="27">
        <f>SUM(Q60:Q62)</f>
        <v>173.405</v>
      </c>
      <c r="R67" s="202">
        <f t="shared" ref="R67:X67" si="139">SUM(R60:R62)</f>
        <v>230.471</v>
      </c>
      <c r="S67" s="202">
        <f t="shared" si="139"/>
        <v>139.79900000000001</v>
      </c>
      <c r="T67" s="202">
        <f t="shared" si="139"/>
        <v>227.17700000000002</v>
      </c>
      <c r="U67" s="202">
        <f t="shared" si="139"/>
        <v>179.22899999999998</v>
      </c>
      <c r="V67" s="202">
        <f t="shared" si="139"/>
        <v>388.57100000000008</v>
      </c>
      <c r="W67" s="202">
        <f t="shared" si="139"/>
        <v>211.57600000000002</v>
      </c>
      <c r="X67" s="202">
        <f t="shared" si="139"/>
        <v>147.53800000000001</v>
      </c>
      <c r="Y67" s="202">
        <f t="shared" ref="Y67:AA67" si="140">SUM(Y60:Y62)</f>
        <v>238.09199999999998</v>
      </c>
      <c r="Z67" s="202">
        <f t="shared" si="140"/>
        <v>412.428</v>
      </c>
      <c r="AA67" s="202">
        <f t="shared" si="140"/>
        <v>485.637</v>
      </c>
      <c r="AB67" s="202"/>
      <c r="AC67" s="70" t="str">
        <f t="shared" si="113"/>
        <v/>
      </c>
      <c r="AE67" s="153">
        <f t="shared" si="116"/>
        <v>3.7013596875066703</v>
      </c>
      <c r="AF67" s="205">
        <f t="shared" si="116"/>
        <v>3.8103827395221956</v>
      </c>
      <c r="AG67" s="205">
        <f t="shared" ref="AG67:AM67" si="141">IF(S62="","",(S67/D67)*10)</f>
        <v>4.3919135434010883</v>
      </c>
      <c r="AH67" s="205">
        <f t="shared" si="141"/>
        <v>5.8880076717725425</v>
      </c>
      <c r="AI67" s="205">
        <f t="shared" si="141"/>
        <v>5.5604194459094707</v>
      </c>
      <c r="AJ67" s="205">
        <f t="shared" si="141"/>
        <v>4.7834131449041664</v>
      </c>
      <c r="AK67" s="205">
        <f t="shared" si="141"/>
        <v>7.840213444008004</v>
      </c>
      <c r="AL67" s="205">
        <f t="shared" si="141"/>
        <v>4.9305885105103098</v>
      </c>
      <c r="AM67" s="205">
        <f t="shared" si="141"/>
        <v>4.5575697249286957</v>
      </c>
      <c r="AN67" s="205">
        <f t="shared" ref="AN67:AP67" si="142">IF(Z62="","",(Z67/K67)*10)</f>
        <v>9.3427872417542588</v>
      </c>
      <c r="AO67" s="205">
        <f t="shared" si="142"/>
        <v>8.2827977896029488</v>
      </c>
      <c r="AP67" s="205" t="str">
        <f t="shared" si="142"/>
        <v/>
      </c>
      <c r="AQ67" s="70" t="str">
        <f t="shared" si="122"/>
        <v/>
      </c>
    </row>
    <row r="69" spans="1:43" x14ac:dyDescent="0.25"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</row>
    <row r="70" spans="1:43" x14ac:dyDescent="0.25"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</sheetData>
  <mergeCells count="24">
    <mergeCell ref="Q4:AB4"/>
    <mergeCell ref="AC4:AC5"/>
    <mergeCell ref="AE4:AP4"/>
    <mergeCell ref="AQ4:AQ5"/>
    <mergeCell ref="A4:A5"/>
    <mergeCell ref="B4:M4"/>
    <mergeCell ref="N4:N5"/>
    <mergeCell ref="P4:P5"/>
    <mergeCell ref="AE26:AP26"/>
    <mergeCell ref="AQ26:AQ27"/>
    <mergeCell ref="A26:A27"/>
    <mergeCell ref="B26:M26"/>
    <mergeCell ref="N26:N27"/>
    <mergeCell ref="P26:P27"/>
    <mergeCell ref="Q26:AB26"/>
    <mergeCell ref="AC26:AC27"/>
    <mergeCell ref="Q48:AB48"/>
    <mergeCell ref="AC48:AC49"/>
    <mergeCell ref="AE48:AP48"/>
    <mergeCell ref="AQ48:AQ49"/>
    <mergeCell ref="A48:A49"/>
    <mergeCell ref="B48:M48"/>
    <mergeCell ref="N48:N49"/>
    <mergeCell ref="P48:P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A20:AB23 L20 L22:M23 L21 M42:M45 Q20:Y23 B20:J23 B42:J45 AA42:AB45 B64:J67 Q64:Y67 Q42:Y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A0B8392A-5F18-4656-A967-728CC36183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N7:N23</xm:sqref>
        </x14:conditionalFormatting>
        <x14:conditionalFormatting xmlns:xm="http://schemas.microsoft.com/office/excel/2006/main">
          <x14:cfRule type="iconSet" priority="16" id="{3AB780F1-0126-4896-BB61-62B7BD7867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14" id="{BDEDE4A8-32C3-4814-9F1E-5A3E9C7392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AC7:AC23</xm:sqref>
        </x14:conditionalFormatting>
        <x14:conditionalFormatting xmlns:xm="http://schemas.microsoft.com/office/excel/2006/main">
          <x14:cfRule type="iconSet" priority="12" id="{D4A6CDAA-B8DF-4A2E-8F2B-2AC9A56705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N29:N45</xm:sqref>
        </x14:conditionalFormatting>
        <x14:conditionalFormatting xmlns:xm="http://schemas.microsoft.com/office/excel/2006/main">
          <x14:cfRule type="iconSet" priority="10" id="{2E570351-B27E-4800-8DF4-EB029E25F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8" id="{8B06DD77-01FC-4286-B684-9DD7F2C228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AC29:AC45</xm:sqref>
        </x14:conditionalFormatting>
        <x14:conditionalFormatting xmlns:xm="http://schemas.microsoft.com/office/excel/2006/main">
          <x14:cfRule type="iconSet" priority="6" id="{3C28E215-595C-4579-8060-BECCF53FCC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N51:N67</xm:sqref>
        </x14:conditionalFormatting>
        <x14:conditionalFormatting xmlns:xm="http://schemas.microsoft.com/office/excel/2006/main">
          <x14:cfRule type="iconSet" priority="4" id="{8C38FA28-7E42-4776-8A3E-E85B08F737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  <x14:conditionalFormatting xmlns:xm="http://schemas.microsoft.com/office/excel/2006/main">
          <x14:cfRule type="iconSet" priority="2" id="{D13A5D0D-BE92-4C44-A079-7E5254D71C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AC51:AC67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P69"/>
  <sheetViews>
    <sheetView showGridLines="0" tabSelected="1" topLeftCell="A28" workbookViewId="0">
      <selection activeCell="C47" sqref="C47"/>
    </sheetView>
  </sheetViews>
  <sheetFormatPr defaultRowHeight="15" x14ac:dyDescent="0.25"/>
  <cols>
    <col min="1" max="1" width="3.140625" customWidth="1"/>
    <col min="2" max="2" width="28.7109375" customWidth="1"/>
    <col min="5" max="5" width="10.85546875" style="50" customWidth="1"/>
    <col min="6" max="6" width="1.85546875" customWidth="1"/>
    <col min="9" max="9" width="10.85546875" style="50" customWidth="1"/>
    <col min="10" max="10" width="1.85546875" customWidth="1"/>
    <col min="12" max="12" width="9.140625" style="41"/>
    <col min="13" max="13" width="10.85546875" style="50" customWidth="1"/>
  </cols>
  <sheetData>
    <row r="1" spans="1:16" ht="15.75" x14ac:dyDescent="0.25">
      <c r="A1" s="6" t="s">
        <v>24</v>
      </c>
    </row>
    <row r="3" spans="1:16" ht="8.25" customHeight="1" thickBot="1" x14ac:dyDescent="0.3">
      <c r="M3" s="66"/>
    </row>
    <row r="4" spans="1:16" x14ac:dyDescent="0.25">
      <c r="A4" s="390" t="s">
        <v>3</v>
      </c>
      <c r="B4" s="406"/>
      <c r="C4" s="409" t="s">
        <v>1</v>
      </c>
      <c r="D4" s="405"/>
      <c r="E4" s="176" t="s">
        <v>0</v>
      </c>
      <c r="G4" s="403">
        <v>1000</v>
      </c>
      <c r="H4" s="402"/>
      <c r="I4" s="176" t="s">
        <v>0</v>
      </c>
      <c r="K4" s="401" t="s">
        <v>22</v>
      </c>
      <c r="L4" s="402"/>
      <c r="M4" s="176" t="s">
        <v>0</v>
      </c>
    </row>
    <row r="5" spans="1:16" x14ac:dyDescent="0.25">
      <c r="A5" s="407"/>
      <c r="B5" s="408"/>
      <c r="C5" s="410" t="s">
        <v>149</v>
      </c>
      <c r="D5" s="400"/>
      <c r="E5" s="177" t="s">
        <v>120</v>
      </c>
      <c r="G5" s="399" t="str">
        <f>C5</f>
        <v>jan-mar</v>
      </c>
      <c r="H5" s="404"/>
      <c r="I5" s="177" t="s">
        <v>120</v>
      </c>
      <c r="K5" s="399" t="str">
        <f>C5</f>
        <v>jan-mar</v>
      </c>
      <c r="L5" s="400"/>
      <c r="M5" s="177" t="s">
        <v>120</v>
      </c>
    </row>
    <row r="6" spans="1:16" ht="19.5" customHeight="1" x14ac:dyDescent="0.25">
      <c r="A6" s="407"/>
      <c r="B6" s="408"/>
      <c r="C6" s="185">
        <v>2020</v>
      </c>
      <c r="D6" s="183">
        <v>2021</v>
      </c>
      <c r="E6" s="177" t="s">
        <v>1</v>
      </c>
      <c r="G6" s="22">
        <f>C6</f>
        <v>2020</v>
      </c>
      <c r="H6" s="184">
        <f>D6</f>
        <v>2021</v>
      </c>
      <c r="I6" s="316">
        <v>1000</v>
      </c>
      <c r="K6" s="51">
        <f>C6</f>
        <v>2020</v>
      </c>
      <c r="L6" s="184">
        <f>D6</f>
        <v>2021</v>
      </c>
      <c r="M6" s="177"/>
    </row>
    <row r="7" spans="1:16" ht="19.5" customHeight="1" x14ac:dyDescent="0.25">
      <c r="A7" s="29" t="s">
        <v>152</v>
      </c>
      <c r="B7" s="21"/>
      <c r="C7" s="279">
        <f>C8+C9</f>
        <v>288786.42999999982</v>
      </c>
      <c r="D7" s="280">
        <f>D8+D9</f>
        <v>321387.59000000014</v>
      </c>
      <c r="E7" s="68">
        <f t="shared" ref="E7:E20" si="0">(D7-C7)/C7</f>
        <v>0.1128902074796255</v>
      </c>
      <c r="G7" s="290">
        <f>G8+G9</f>
        <v>81833.632000000056</v>
      </c>
      <c r="H7" s="291">
        <f>H8+H9</f>
        <v>91639.058000000019</v>
      </c>
      <c r="I7" s="68">
        <f t="shared" ref="I7:I20" si="1">(H7-G7)/G7</f>
        <v>0.11982146900188857</v>
      </c>
      <c r="K7" s="297">
        <f t="shared" ref="K7:K20" si="2">(G7/C7)*10</f>
        <v>2.8337076641724512</v>
      </c>
      <c r="L7" s="298">
        <f t="shared" ref="L7:L20" si="3">(H7/D7)*10</f>
        <v>2.8513564571674959</v>
      </c>
      <c r="M7" s="68">
        <f>(L7-K7)/K7</f>
        <v>6.2281629182093963E-3</v>
      </c>
    </row>
    <row r="8" spans="1:16" ht="20.100000000000001" customHeight="1" x14ac:dyDescent="0.25">
      <c r="A8" s="14" t="s">
        <v>4</v>
      </c>
      <c r="B8" s="1"/>
      <c r="C8" s="262">
        <v>149345.93999999974</v>
      </c>
      <c r="D8" s="263">
        <v>166994.11000000004</v>
      </c>
      <c r="E8" s="67">
        <f t="shared" si="0"/>
        <v>0.11816973397469215</v>
      </c>
      <c r="G8" s="288">
        <v>45815.049000000035</v>
      </c>
      <c r="H8" s="289">
        <v>52727.688999999977</v>
      </c>
      <c r="I8" s="67">
        <f t="shared" si="1"/>
        <v>0.15088142762872384</v>
      </c>
      <c r="K8" s="295">
        <f t="shared" si="2"/>
        <v>3.0677130560094312</v>
      </c>
      <c r="L8" s="296">
        <f t="shared" si="3"/>
        <v>3.1574580085489217</v>
      </c>
      <c r="M8" s="67">
        <f>(L8-K8)/K8</f>
        <v>2.9254676334113609E-2</v>
      </c>
      <c r="N8" s="146"/>
      <c r="O8" s="146"/>
      <c r="P8" s="357"/>
    </row>
    <row r="9" spans="1:16" ht="20.100000000000001" customHeight="1" x14ac:dyDescent="0.25">
      <c r="A9" s="14" t="s">
        <v>5</v>
      </c>
      <c r="B9" s="1"/>
      <c r="C9" s="262">
        <v>139440.49000000005</v>
      </c>
      <c r="D9" s="263">
        <v>154393.4800000001</v>
      </c>
      <c r="E9" s="67">
        <f t="shared" si="0"/>
        <v>0.10723563865847031</v>
      </c>
      <c r="G9" s="288">
        <v>36018.583000000021</v>
      </c>
      <c r="H9" s="289">
        <v>38911.36900000005</v>
      </c>
      <c r="I9" s="67">
        <f t="shared" si="1"/>
        <v>8.0313709176177958E-2</v>
      </c>
      <c r="K9" s="295">
        <f t="shared" si="2"/>
        <v>2.5830792046126638</v>
      </c>
      <c r="L9" s="296">
        <f t="shared" si="3"/>
        <v>2.5202728120384377</v>
      </c>
      <c r="M9" s="67">
        <f t="shared" ref="M9:M20" si="4">(L9-K9)/K9</f>
        <v>-2.4314543844444002E-2</v>
      </c>
      <c r="N9" s="146"/>
      <c r="O9" s="146"/>
      <c r="P9" s="357"/>
    </row>
    <row r="10" spans="1:16" ht="20.100000000000001" customHeight="1" x14ac:dyDescent="0.25">
      <c r="A10" s="29" t="s">
        <v>41</v>
      </c>
      <c r="B10" s="21"/>
      <c r="C10" s="279">
        <f>C11+C12</f>
        <v>275100.5500000001</v>
      </c>
      <c r="D10" s="280">
        <f>D11+D12</f>
        <v>287067.71000000025</v>
      </c>
      <c r="E10" s="68">
        <f t="shared" si="0"/>
        <v>4.3501039892505283E-2</v>
      </c>
      <c r="G10" s="290">
        <f>G11+G12</f>
        <v>34833.580999999976</v>
      </c>
      <c r="H10" s="291">
        <f>H11+H12</f>
        <v>38896.747999999963</v>
      </c>
      <c r="I10" s="68">
        <f t="shared" si="1"/>
        <v>0.11664511323139558</v>
      </c>
      <c r="K10" s="297">
        <f t="shared" si="2"/>
        <v>1.2662126993203018</v>
      </c>
      <c r="L10" s="298">
        <f t="shared" si="3"/>
        <v>1.3549677182431952</v>
      </c>
      <c r="M10" s="68">
        <f t="shared" si="4"/>
        <v>7.0094873452569817E-2</v>
      </c>
      <c r="P10" s="357"/>
    </row>
    <row r="11" spans="1:16" ht="20.100000000000001" customHeight="1" x14ac:dyDescent="0.25">
      <c r="A11" s="14"/>
      <c r="B11" s="1" t="s">
        <v>6</v>
      </c>
      <c r="C11" s="262">
        <v>259960.18000000011</v>
      </c>
      <c r="D11" s="263">
        <v>271829.27000000025</v>
      </c>
      <c r="E11" s="67">
        <f t="shared" si="0"/>
        <v>4.5657338750881529E-2</v>
      </c>
      <c r="G11" s="288">
        <v>32370.783999999978</v>
      </c>
      <c r="H11" s="289">
        <v>36244.121999999959</v>
      </c>
      <c r="I11" s="67">
        <f t="shared" si="1"/>
        <v>0.11965536577674436</v>
      </c>
      <c r="K11" s="295">
        <f t="shared" si="2"/>
        <v>1.2452208642108173</v>
      </c>
      <c r="L11" s="296">
        <f t="shared" si="3"/>
        <v>1.33334140212347</v>
      </c>
      <c r="M11" s="67">
        <f t="shared" si="4"/>
        <v>7.076699439059006E-2</v>
      </c>
    </row>
    <row r="12" spans="1:16" ht="20.100000000000001" customHeight="1" x14ac:dyDescent="0.25">
      <c r="A12" s="14"/>
      <c r="B12" s="1" t="s">
        <v>42</v>
      </c>
      <c r="C12" s="262">
        <v>15140.369999999994</v>
      </c>
      <c r="D12" s="263">
        <v>15238.439999999995</v>
      </c>
      <c r="E12" s="67">
        <f t="shared" si="0"/>
        <v>6.4773846345896153E-3</v>
      </c>
      <c r="G12" s="288">
        <v>2462.7970000000009</v>
      </c>
      <c r="H12" s="289">
        <v>2652.6260000000007</v>
      </c>
      <c r="I12" s="67">
        <f t="shared" si="1"/>
        <v>7.7078622395593155E-2</v>
      </c>
      <c r="K12" s="295">
        <f t="shared" si="2"/>
        <v>1.6266425457237847</v>
      </c>
      <c r="L12" s="296">
        <f t="shared" si="3"/>
        <v>1.740746428112065</v>
      </c>
      <c r="M12" s="67">
        <f t="shared" si="4"/>
        <v>7.0146869506298976E-2</v>
      </c>
    </row>
    <row r="13" spans="1:16" ht="20.100000000000001" customHeight="1" x14ac:dyDescent="0.25">
      <c r="A13" s="29" t="s">
        <v>40</v>
      </c>
      <c r="B13" s="21"/>
      <c r="C13" s="279">
        <f>SUM(C14:C16)</f>
        <v>132482.80000000002</v>
      </c>
      <c r="D13" s="280">
        <f>SUM(D14:D16)</f>
        <v>145765.84999999992</v>
      </c>
      <c r="E13" s="68">
        <f t="shared" si="0"/>
        <v>0.10026244916321136</v>
      </c>
      <c r="G13" s="290">
        <f>SUM(G14:G16)</f>
        <v>63716.556999999972</v>
      </c>
      <c r="H13" s="291">
        <f>SUM(H14:H16)</f>
        <v>72921.135999999999</v>
      </c>
      <c r="I13" s="68">
        <f t="shared" si="1"/>
        <v>0.14446133679194298</v>
      </c>
      <c r="K13" s="297">
        <f t="shared" si="2"/>
        <v>4.8094210720184023</v>
      </c>
      <c r="L13" s="298">
        <f t="shared" si="3"/>
        <v>5.0026213958893697</v>
      </c>
      <c r="M13" s="68">
        <f t="shared" si="4"/>
        <v>4.0171222477279521E-2</v>
      </c>
    </row>
    <row r="14" spans="1:16" ht="20.100000000000001" customHeight="1" x14ac:dyDescent="0.25">
      <c r="A14" s="14"/>
      <c r="B14" s="5" t="s">
        <v>7</v>
      </c>
      <c r="C14" s="281">
        <v>123012.3</v>
      </c>
      <c r="D14" s="282">
        <v>138218.61999999991</v>
      </c>
      <c r="E14" s="67">
        <f t="shared" si="0"/>
        <v>0.12361625626055203</v>
      </c>
      <c r="G14" s="281">
        <v>59679.684999999969</v>
      </c>
      <c r="H14" s="282">
        <v>68353.900000000009</v>
      </c>
      <c r="I14" s="67">
        <f t="shared" si="1"/>
        <v>0.14534619276224472</v>
      </c>
      <c r="K14" s="295">
        <f t="shared" si="2"/>
        <v>4.8515217583932637</v>
      </c>
      <c r="L14" s="296">
        <f t="shared" si="3"/>
        <v>4.9453467268013567</v>
      </c>
      <c r="M14" s="67">
        <f t="shared" si="4"/>
        <v>1.9339286327176256E-2</v>
      </c>
    </row>
    <row r="15" spans="1:16" ht="20.100000000000001" customHeight="1" x14ac:dyDescent="0.25">
      <c r="A15" s="14"/>
      <c r="B15" s="5" t="s">
        <v>8</v>
      </c>
      <c r="C15" s="281">
        <v>5214.6800000000012</v>
      </c>
      <c r="D15" s="282">
        <v>5653.0400000000036</v>
      </c>
      <c r="E15" s="67">
        <f t="shared" si="0"/>
        <v>8.4062684575084631E-2</v>
      </c>
      <c r="G15" s="281">
        <v>3279.2309999999989</v>
      </c>
      <c r="H15" s="282">
        <v>3985.5029999999997</v>
      </c>
      <c r="I15" s="67">
        <f t="shared" si="1"/>
        <v>0.2153773247447347</v>
      </c>
      <c r="K15" s="295">
        <f t="shared" si="2"/>
        <v>6.2884606533862062</v>
      </c>
      <c r="L15" s="296">
        <f t="shared" si="3"/>
        <v>7.0501942317761728</v>
      </c>
      <c r="M15" s="67">
        <f t="shared" si="4"/>
        <v>0.1211319622362253</v>
      </c>
    </row>
    <row r="16" spans="1:16" ht="20.100000000000001" customHeight="1" x14ac:dyDescent="0.25">
      <c r="A16" s="38"/>
      <c r="B16" s="39" t="s">
        <v>9</v>
      </c>
      <c r="C16" s="283">
        <v>4255.82</v>
      </c>
      <c r="D16" s="284">
        <v>1894.1899999999996</v>
      </c>
      <c r="E16" s="67">
        <f t="shared" si="0"/>
        <v>-0.55491773618245144</v>
      </c>
      <c r="G16" s="283">
        <v>757.6410000000003</v>
      </c>
      <c r="H16" s="284">
        <v>581.73299999999995</v>
      </c>
      <c r="I16" s="67">
        <f t="shared" si="1"/>
        <v>-0.23217856478200136</v>
      </c>
      <c r="K16" s="295">
        <f t="shared" si="2"/>
        <v>1.7802468149498814</v>
      </c>
      <c r="L16" s="296">
        <f t="shared" si="3"/>
        <v>3.0711438662436192</v>
      </c>
      <c r="M16" s="67">
        <f t="shared" si="4"/>
        <v>0.7251225169753106</v>
      </c>
    </row>
    <row r="17" spans="1:13" ht="20.100000000000001" customHeight="1" x14ac:dyDescent="0.25">
      <c r="A17" s="14" t="s">
        <v>43</v>
      </c>
      <c r="B17" s="5"/>
      <c r="C17" s="262">
        <v>579.45000000000005</v>
      </c>
      <c r="D17" s="263">
        <v>767.81</v>
      </c>
      <c r="E17" s="69">
        <f t="shared" si="0"/>
        <v>0.32506687375959942</v>
      </c>
      <c r="G17" s="281">
        <v>138.00199999999998</v>
      </c>
      <c r="H17" s="282">
        <v>558.35899999999992</v>
      </c>
      <c r="I17" s="69">
        <f t="shared" si="1"/>
        <v>3.0460210721583749</v>
      </c>
      <c r="K17" s="299">
        <f t="shared" si="2"/>
        <v>2.381603244455949</v>
      </c>
      <c r="L17" s="300">
        <f t="shared" si="3"/>
        <v>7.272098566051497</v>
      </c>
      <c r="M17" s="69">
        <f t="shared" si="4"/>
        <v>2.0534466993946037</v>
      </c>
    </row>
    <row r="18" spans="1:13" ht="20.100000000000001" customHeight="1" x14ac:dyDescent="0.25">
      <c r="A18" s="14" t="s">
        <v>10</v>
      </c>
      <c r="B18" s="1"/>
      <c r="C18" s="262">
        <v>4303.97</v>
      </c>
      <c r="D18" s="263">
        <v>4219.38</v>
      </c>
      <c r="E18" s="67">
        <f t="shared" si="0"/>
        <v>-1.9653947402049766E-2</v>
      </c>
      <c r="G18" s="288">
        <v>2086.3850000000002</v>
      </c>
      <c r="H18" s="289">
        <v>2659.6489999999981</v>
      </c>
      <c r="I18" s="67">
        <f t="shared" si="1"/>
        <v>0.27476424533343452</v>
      </c>
      <c r="K18" s="295">
        <f t="shared" si="2"/>
        <v>4.8475825807336017</v>
      </c>
      <c r="L18" s="296">
        <f t="shared" si="3"/>
        <v>6.303411875678413</v>
      </c>
      <c r="M18" s="67">
        <f t="shared" si="4"/>
        <v>0.30032067957561137</v>
      </c>
    </row>
    <row r="19" spans="1:13" ht="20.100000000000001" customHeight="1" thickBot="1" x14ac:dyDescent="0.3">
      <c r="A19" s="14" t="s">
        <v>11</v>
      </c>
      <c r="B19" s="16"/>
      <c r="C19" s="285">
        <v>6064.9800000000005</v>
      </c>
      <c r="D19" s="286">
        <v>5913.9399999999978</v>
      </c>
      <c r="E19" s="70">
        <f t="shared" si="0"/>
        <v>-2.4903627052356755E-2</v>
      </c>
      <c r="G19" s="292">
        <v>1297.1109999999999</v>
      </c>
      <c r="H19" s="293">
        <v>1190.6189999999999</v>
      </c>
      <c r="I19" s="70">
        <f t="shared" si="1"/>
        <v>-8.2099373145397711E-2</v>
      </c>
      <c r="K19" s="301">
        <f t="shared" si="2"/>
        <v>2.1386896576740564</v>
      </c>
      <c r="L19" s="302">
        <f t="shared" si="3"/>
        <v>2.0132415952816571</v>
      </c>
      <c r="M19" s="70">
        <f t="shared" si="4"/>
        <v>-5.8656505838640925E-2</v>
      </c>
    </row>
    <row r="20" spans="1:13" ht="26.25" customHeight="1" thickBot="1" x14ac:dyDescent="0.3">
      <c r="A20" s="18" t="s">
        <v>12</v>
      </c>
      <c r="B20" s="60"/>
      <c r="C20" s="287">
        <f>C8+C9+C10+C13+C17+C18+C19</f>
        <v>707318.17999999993</v>
      </c>
      <c r="D20" s="197">
        <f>D8+D9+D10+D13+D17+D18+D19</f>
        <v>765122.28000000038</v>
      </c>
      <c r="E20" s="70">
        <f t="shared" si="0"/>
        <v>8.1722910048771052E-2</v>
      </c>
      <c r="F20" s="2"/>
      <c r="G20" s="287">
        <f>G8+G9+G10+G13+G17+G18+G19</f>
        <v>183905.26800000004</v>
      </c>
      <c r="H20" s="294">
        <f>H8+H9+H10+H13+H17+H18+H19</f>
        <v>207865.56899999999</v>
      </c>
      <c r="I20" s="70">
        <f t="shared" si="1"/>
        <v>0.13028610469168259</v>
      </c>
      <c r="J20" s="2"/>
      <c r="K20" s="303">
        <f t="shared" si="2"/>
        <v>2.6000359272541256</v>
      </c>
      <c r="L20" s="304">
        <f t="shared" si="3"/>
        <v>2.7167627245150916</v>
      </c>
      <c r="M20" s="70">
        <f t="shared" si="4"/>
        <v>4.4894301666146642E-2</v>
      </c>
    </row>
    <row r="22" spans="1:13" x14ac:dyDescent="0.25">
      <c r="A22" s="2"/>
    </row>
    <row r="23" spans="1:13" ht="8.25" customHeight="1" thickBot="1" x14ac:dyDescent="0.3"/>
    <row r="24" spans="1:13" ht="15" customHeight="1" x14ac:dyDescent="0.25">
      <c r="A24" s="390" t="s">
        <v>2</v>
      </c>
      <c r="B24" s="406"/>
      <c r="C24" s="409" t="s">
        <v>1</v>
      </c>
      <c r="D24" s="405"/>
      <c r="E24" s="176" t="s">
        <v>0</v>
      </c>
      <c r="G24" s="403">
        <v>1000</v>
      </c>
      <c r="H24" s="405"/>
      <c r="I24" s="176" t="s">
        <v>0</v>
      </c>
      <c r="K24" s="401" t="s">
        <v>22</v>
      </c>
      <c r="L24" s="402"/>
      <c r="M24" s="176" t="s">
        <v>0</v>
      </c>
    </row>
    <row r="25" spans="1:13" ht="15" customHeight="1" x14ac:dyDescent="0.25">
      <c r="A25" s="407"/>
      <c r="B25" s="408"/>
      <c r="C25" s="410" t="str">
        <f>C5</f>
        <v>jan-mar</v>
      </c>
      <c r="D25" s="400"/>
      <c r="E25" s="177" t="str">
        <f>E5</f>
        <v>2021 /2020</v>
      </c>
      <c r="G25" s="399" t="str">
        <f>C5</f>
        <v>jan-mar</v>
      </c>
      <c r="H25" s="400"/>
      <c r="I25" s="177" t="str">
        <f>E5</f>
        <v>2021 /2020</v>
      </c>
      <c r="K25" s="399" t="str">
        <f>C5</f>
        <v>jan-mar</v>
      </c>
      <c r="L25" s="400"/>
      <c r="M25" s="177" t="str">
        <f>E5</f>
        <v>2021 /2020</v>
      </c>
    </row>
    <row r="26" spans="1:13" ht="19.5" customHeight="1" x14ac:dyDescent="0.25">
      <c r="A26" s="407"/>
      <c r="B26" s="408"/>
      <c r="C26" s="185">
        <f>C6</f>
        <v>2020</v>
      </c>
      <c r="D26" s="183">
        <f>D6</f>
        <v>2021</v>
      </c>
      <c r="E26" s="177" t="s">
        <v>1</v>
      </c>
      <c r="G26" s="182">
        <f>C6</f>
        <v>2020</v>
      </c>
      <c r="H26" s="184">
        <f>D6</f>
        <v>2021</v>
      </c>
      <c r="I26" s="316">
        <v>1000</v>
      </c>
      <c r="K26" s="182">
        <f>C6</f>
        <v>2020</v>
      </c>
      <c r="L26" s="184">
        <f>D6</f>
        <v>2021</v>
      </c>
      <c r="M26" s="177"/>
    </row>
    <row r="27" spans="1:13" ht="19.5" customHeight="1" x14ac:dyDescent="0.25">
      <c r="A27" s="29" t="s">
        <v>152</v>
      </c>
      <c r="B27" s="21"/>
      <c r="C27" s="279">
        <f>C28+C29</f>
        <v>108074.25000000003</v>
      </c>
      <c r="D27" s="280">
        <f>D28+D29</f>
        <v>120528.75999999998</v>
      </c>
      <c r="E27" s="68">
        <f t="shared" ref="E27:E40" si="5">(D27-C27)/C27</f>
        <v>0.11524030932437604</v>
      </c>
      <c r="G27" s="279">
        <f>G28+G29</f>
        <v>26842.356</v>
      </c>
      <c r="H27" s="280">
        <f>H28+H29</f>
        <v>31262.339000000022</v>
      </c>
      <c r="I27" s="68">
        <f t="shared" ref="I27:I40" si="6">(H27-G27)/G27</f>
        <v>0.16466449517322629</v>
      </c>
      <c r="K27" s="297">
        <f t="shared" ref="K27:K40" si="7">(G27/C27)*10</f>
        <v>2.4836957924760052</v>
      </c>
      <c r="L27" s="298">
        <f t="shared" ref="L27:L40" si="8">(H27/D27)*10</f>
        <v>2.59376591943699</v>
      </c>
      <c r="M27" s="68">
        <f>(L27-K27)/K27</f>
        <v>4.4317072684354558E-2</v>
      </c>
    </row>
    <row r="28" spans="1:13" ht="20.100000000000001" customHeight="1" x14ac:dyDescent="0.25">
      <c r="A28" s="14" t="s">
        <v>4</v>
      </c>
      <c r="B28" s="1"/>
      <c r="C28" s="288">
        <v>61490.15</v>
      </c>
      <c r="D28" s="289">
        <v>71406.579999999987</v>
      </c>
      <c r="E28" s="67">
        <f t="shared" si="5"/>
        <v>0.16126859342512559</v>
      </c>
      <c r="G28" s="288">
        <v>15592.369000000008</v>
      </c>
      <c r="H28" s="289">
        <v>18913.801000000018</v>
      </c>
      <c r="I28" s="67">
        <f t="shared" si="6"/>
        <v>0.21301650826760246</v>
      </c>
      <c r="K28" s="295">
        <f t="shared" si="7"/>
        <v>2.5357506852723577</v>
      </c>
      <c r="L28" s="296">
        <f t="shared" si="8"/>
        <v>2.6487476364223044</v>
      </c>
      <c r="M28" s="67">
        <f>(L28-K28)/K28</f>
        <v>4.4561538248311661E-2</v>
      </c>
    </row>
    <row r="29" spans="1:13" ht="20.100000000000001" customHeight="1" x14ac:dyDescent="0.25">
      <c r="A29" s="14" t="s">
        <v>5</v>
      </c>
      <c r="B29" s="1"/>
      <c r="C29" s="288">
        <v>46584.100000000035</v>
      </c>
      <c r="D29" s="289">
        <v>49122.179999999993</v>
      </c>
      <c r="E29" s="67">
        <f t="shared" si="5"/>
        <v>5.4483826026475904E-2</v>
      </c>
      <c r="G29" s="288">
        <v>11249.986999999994</v>
      </c>
      <c r="H29" s="289">
        <v>12348.538000000004</v>
      </c>
      <c r="I29" s="67">
        <f t="shared" si="6"/>
        <v>9.7649090616727913E-2</v>
      </c>
      <c r="K29" s="295">
        <f t="shared" si="7"/>
        <v>2.4149842972172877</v>
      </c>
      <c r="L29" s="296">
        <f t="shared" si="8"/>
        <v>2.513841608821108</v>
      </c>
      <c r="M29" s="67">
        <f t="shared" ref="M29:M38" si="9">(L29-K29)/K29</f>
        <v>4.0934970764708707E-2</v>
      </c>
    </row>
    <row r="30" spans="1:13" ht="20.100000000000001" customHeight="1" x14ac:dyDescent="0.25">
      <c r="A30" s="29" t="s">
        <v>41</v>
      </c>
      <c r="B30" s="21"/>
      <c r="C30" s="279">
        <f>C31+C32</f>
        <v>107356.15000000005</v>
      </c>
      <c r="D30" s="280">
        <f>D31+D32</f>
        <v>121594.90000000002</v>
      </c>
      <c r="E30" s="68">
        <f t="shared" si="5"/>
        <v>0.13263096711273611</v>
      </c>
      <c r="G30" s="279">
        <f>G31+G32</f>
        <v>16244.069</v>
      </c>
      <c r="H30" s="280">
        <f>H31+H32</f>
        <v>19547.311000000002</v>
      </c>
      <c r="I30" s="68">
        <f t="shared" si="6"/>
        <v>0.20335065062823865</v>
      </c>
      <c r="K30" s="297">
        <f t="shared" si="7"/>
        <v>1.5131009262161499</v>
      </c>
      <c r="L30" s="298">
        <f t="shared" si="8"/>
        <v>1.6075765513191753</v>
      </c>
      <c r="M30" s="68">
        <f t="shared" si="9"/>
        <v>6.2438416014510702E-2</v>
      </c>
    </row>
    <row r="31" spans="1:13" ht="20.100000000000001" customHeight="1" x14ac:dyDescent="0.25">
      <c r="A31" s="14"/>
      <c r="B31" s="1" t="s">
        <v>6</v>
      </c>
      <c r="C31" s="281">
        <v>98595.450000000055</v>
      </c>
      <c r="D31" s="282">
        <v>113363.06000000003</v>
      </c>
      <c r="E31" s="67">
        <f t="shared" si="5"/>
        <v>0.14977983263933542</v>
      </c>
      <c r="G31" s="281">
        <v>14914.654</v>
      </c>
      <c r="H31" s="282">
        <v>18230.549000000003</v>
      </c>
      <c r="I31" s="67">
        <f t="shared" si="6"/>
        <v>0.22232463455069104</v>
      </c>
      <c r="K31" s="295">
        <f t="shared" si="7"/>
        <v>1.5127121991937753</v>
      </c>
      <c r="L31" s="296">
        <f t="shared" si="8"/>
        <v>1.6081560430708204</v>
      </c>
      <c r="M31" s="67">
        <f t="shared" si="9"/>
        <v>6.3094515882078192E-2</v>
      </c>
    </row>
    <row r="32" spans="1:13" ht="20.100000000000001" customHeight="1" x14ac:dyDescent="0.25">
      <c r="A32" s="14"/>
      <c r="B32" s="1" t="s">
        <v>42</v>
      </c>
      <c r="C32" s="281">
        <v>8760.6999999999971</v>
      </c>
      <c r="D32" s="282">
        <v>8231.84</v>
      </c>
      <c r="E32" s="67">
        <f t="shared" si="5"/>
        <v>-6.0367322245938923E-2</v>
      </c>
      <c r="G32" s="281">
        <v>1329.415</v>
      </c>
      <c r="H32" s="282">
        <v>1316.7619999999997</v>
      </c>
      <c r="I32" s="67">
        <f t="shared" si="6"/>
        <v>-9.5177202002386368E-3</v>
      </c>
      <c r="K32" s="295">
        <f t="shared" si="7"/>
        <v>1.5174757724839343</v>
      </c>
      <c r="L32" s="296">
        <f t="shared" si="8"/>
        <v>1.5995962020641796</v>
      </c>
      <c r="M32" s="67">
        <f t="shared" si="9"/>
        <v>5.4116468328073271E-2</v>
      </c>
    </row>
    <row r="33" spans="1:13" ht="20.100000000000001" customHeight="1" x14ac:dyDescent="0.25">
      <c r="A33" s="29" t="s">
        <v>40</v>
      </c>
      <c r="B33" s="21"/>
      <c r="C33" s="279">
        <f>SUM(C34:C36)</f>
        <v>101231.32999999997</v>
      </c>
      <c r="D33" s="280">
        <f>SUM(D34:D36)</f>
        <v>110953</v>
      </c>
      <c r="E33" s="68">
        <f t="shared" si="5"/>
        <v>9.603420205977764E-2</v>
      </c>
      <c r="G33" s="279">
        <f>SUM(G34:G36)</f>
        <v>40615.270000000019</v>
      </c>
      <c r="H33" s="280">
        <f>SUM(H34:H36)</f>
        <v>47701.268999999986</v>
      </c>
      <c r="I33" s="68">
        <f t="shared" si="6"/>
        <v>0.17446637680852456</v>
      </c>
      <c r="K33" s="297">
        <f t="shared" si="7"/>
        <v>4.0121245073042138</v>
      </c>
      <c r="L33" s="298">
        <f t="shared" si="8"/>
        <v>4.2992320171604179</v>
      </c>
      <c r="M33" s="68">
        <f t="shared" si="9"/>
        <v>7.1559970118951904E-2</v>
      </c>
    </row>
    <row r="34" spans="1:13" ht="20.100000000000001" customHeight="1" x14ac:dyDescent="0.25">
      <c r="A34" s="14"/>
      <c r="B34" s="5" t="s">
        <v>7</v>
      </c>
      <c r="C34" s="281">
        <v>94040.559999999969</v>
      </c>
      <c r="D34" s="282">
        <v>106246.86</v>
      </c>
      <c r="E34" s="67">
        <f t="shared" si="5"/>
        <v>0.12979824875564369</v>
      </c>
      <c r="G34" s="281">
        <v>38550.966000000015</v>
      </c>
      <c r="H34" s="282">
        <v>45804.507999999987</v>
      </c>
      <c r="I34" s="67">
        <f t="shared" si="6"/>
        <v>0.18815461070417716</v>
      </c>
      <c r="K34" s="295">
        <f t="shared" si="7"/>
        <v>4.0993977492265072</v>
      </c>
      <c r="L34" s="296">
        <f t="shared" si="8"/>
        <v>4.3111399245116502</v>
      </c>
      <c r="M34" s="67">
        <f t="shared" si="9"/>
        <v>5.1652020183963705E-2</v>
      </c>
    </row>
    <row r="35" spans="1:13" ht="20.100000000000001" customHeight="1" x14ac:dyDescent="0.25">
      <c r="A35" s="14"/>
      <c r="B35" s="5" t="s">
        <v>8</v>
      </c>
      <c r="C35" s="281">
        <v>3320.1399999999994</v>
      </c>
      <c r="D35" s="282">
        <v>3434.47</v>
      </c>
      <c r="E35" s="67">
        <f t="shared" si="5"/>
        <v>3.4435294897203254E-2</v>
      </c>
      <c r="G35" s="281">
        <v>1556.2640000000008</v>
      </c>
      <c r="H35" s="282">
        <v>1559.8080000000004</v>
      </c>
      <c r="I35" s="67">
        <f t="shared" si="6"/>
        <v>2.2772485902132541E-3</v>
      </c>
      <c r="K35" s="295">
        <f t="shared" si="7"/>
        <v>4.6873445095688773</v>
      </c>
      <c r="L35" s="296">
        <f t="shared" si="8"/>
        <v>4.5416265100583217</v>
      </c>
      <c r="M35" s="67">
        <f t="shared" si="9"/>
        <v>-3.1087537776044134E-2</v>
      </c>
    </row>
    <row r="36" spans="1:13" ht="20.100000000000001" customHeight="1" x14ac:dyDescent="0.25">
      <c r="A36" s="38"/>
      <c r="B36" s="39" t="s">
        <v>9</v>
      </c>
      <c r="C36" s="283">
        <v>3870.6299999999997</v>
      </c>
      <c r="D36" s="284">
        <v>1271.6699999999998</v>
      </c>
      <c r="E36" s="67">
        <f t="shared" si="5"/>
        <v>-0.6714565845870053</v>
      </c>
      <c r="G36" s="283">
        <v>508.03999999999996</v>
      </c>
      <c r="H36" s="284">
        <v>336.95299999999992</v>
      </c>
      <c r="I36" s="67">
        <f t="shared" si="6"/>
        <v>-0.33675891662073865</v>
      </c>
      <c r="K36" s="295">
        <f t="shared" si="7"/>
        <v>1.3125511867577113</v>
      </c>
      <c r="L36" s="296">
        <f t="shared" si="8"/>
        <v>2.6496889916409128</v>
      </c>
      <c r="M36" s="67">
        <f t="shared" si="9"/>
        <v>1.018731930894234</v>
      </c>
    </row>
    <row r="37" spans="1:13" ht="20.100000000000001" customHeight="1" x14ac:dyDescent="0.25">
      <c r="A37" s="14" t="s">
        <v>43</v>
      </c>
      <c r="B37" s="5"/>
      <c r="C37" s="262">
        <v>515.30000000000007</v>
      </c>
      <c r="D37" s="263">
        <v>511.12999999999994</v>
      </c>
      <c r="E37" s="69">
        <f t="shared" si="5"/>
        <v>-8.0923733747334161E-3</v>
      </c>
      <c r="G37" s="262">
        <v>115.149</v>
      </c>
      <c r="H37" s="263">
        <v>116.15300000000001</v>
      </c>
      <c r="I37" s="69">
        <f t="shared" si="6"/>
        <v>8.7191378127470052E-3</v>
      </c>
      <c r="K37" s="299">
        <f t="shared" si="7"/>
        <v>2.2346012031826117</v>
      </c>
      <c r="L37" s="300">
        <f t="shared" si="8"/>
        <v>2.2724747128910456</v>
      </c>
      <c r="M37" s="69">
        <f t="shared" si="9"/>
        <v>1.6948666121942891E-2</v>
      </c>
    </row>
    <row r="38" spans="1:13" ht="20.100000000000001" customHeight="1" x14ac:dyDescent="0.25">
      <c r="A38" s="14" t="s">
        <v>10</v>
      </c>
      <c r="B38" s="1"/>
      <c r="C38" s="262">
        <v>1858.1299999999997</v>
      </c>
      <c r="D38" s="263">
        <v>1441.0999999999997</v>
      </c>
      <c r="E38" s="67">
        <f t="shared" si="5"/>
        <v>-0.22443531938023714</v>
      </c>
      <c r="G38" s="262">
        <v>706.98</v>
      </c>
      <c r="H38" s="263">
        <v>1398.2489999999996</v>
      </c>
      <c r="I38" s="67">
        <f t="shared" si="6"/>
        <v>0.97777730628872039</v>
      </c>
      <c r="K38" s="295">
        <f t="shared" si="7"/>
        <v>3.8047929908025817</v>
      </c>
      <c r="L38" s="296">
        <f t="shared" si="8"/>
        <v>9.7026507528970924</v>
      </c>
      <c r="M38" s="67">
        <f t="shared" si="9"/>
        <v>1.5501126543156343</v>
      </c>
    </row>
    <row r="39" spans="1:13" ht="20.100000000000001" customHeight="1" thickBot="1" x14ac:dyDescent="0.3">
      <c r="A39" s="14" t="s">
        <v>11</v>
      </c>
      <c r="B39" s="16"/>
      <c r="C39" s="285">
        <v>3421.2899999999995</v>
      </c>
      <c r="D39" s="286">
        <v>3246.8599999999988</v>
      </c>
      <c r="E39" s="70">
        <f t="shared" si="5"/>
        <v>-5.098369328528151E-2</v>
      </c>
      <c r="G39" s="285">
        <v>761.07600000000036</v>
      </c>
      <c r="H39" s="286">
        <v>732.27600000000018</v>
      </c>
      <c r="I39" s="70">
        <f t="shared" si="6"/>
        <v>-3.784116172366514E-2</v>
      </c>
      <c r="K39" s="301">
        <f t="shared" si="7"/>
        <v>2.2245293441947349</v>
      </c>
      <c r="L39" s="302">
        <f t="shared" si="8"/>
        <v>2.2553359245548021</v>
      </c>
      <c r="M39" s="70">
        <f>(L39-K39)/K39</f>
        <v>1.3848583494959023E-2</v>
      </c>
    </row>
    <row r="40" spans="1:13" ht="26.25" customHeight="1" thickBot="1" x14ac:dyDescent="0.3">
      <c r="A40" s="18" t="s">
        <v>12</v>
      </c>
      <c r="B40" s="60"/>
      <c r="C40" s="287">
        <f>C28+C29+C30+C33+C37+C38+C39</f>
        <v>322456.45</v>
      </c>
      <c r="D40" s="294">
        <f>D28+D29+D30+D33+D37+D38+D39</f>
        <v>358275.75</v>
      </c>
      <c r="E40" s="70">
        <f t="shared" si="5"/>
        <v>0.11108259735539477</v>
      </c>
      <c r="F40" s="2"/>
      <c r="G40" s="287">
        <f>G28+G29+G30+G33+G37+G38+G39</f>
        <v>85284.900000000023</v>
      </c>
      <c r="H40" s="294">
        <f>H28+H29+H30+H33+H37+H38+H39</f>
        <v>100757.59700000001</v>
      </c>
      <c r="I40" s="70">
        <f t="shared" si="6"/>
        <v>0.18142364005820469</v>
      </c>
      <c r="J40" s="2"/>
      <c r="K40" s="303">
        <f t="shared" si="7"/>
        <v>2.6448501805437608</v>
      </c>
      <c r="L40" s="304">
        <f t="shared" si="8"/>
        <v>2.8122918450383541</v>
      </c>
      <c r="M40" s="70">
        <f>(L40-K40)/K40</f>
        <v>6.3308563080941169E-2</v>
      </c>
    </row>
    <row r="42" spans="1:13" x14ac:dyDescent="0.25">
      <c r="A42" s="2"/>
    </row>
    <row r="43" spans="1:13" ht="8.25" customHeight="1" thickBot="1" x14ac:dyDescent="0.3"/>
    <row r="44" spans="1:13" ht="15" customHeight="1" x14ac:dyDescent="0.25">
      <c r="A44" s="390" t="s">
        <v>15</v>
      </c>
      <c r="B44" s="406"/>
      <c r="C44" s="409" t="s">
        <v>1</v>
      </c>
      <c r="D44" s="405"/>
      <c r="E44" s="176" t="s">
        <v>0</v>
      </c>
      <c r="G44" s="403">
        <v>1000</v>
      </c>
      <c r="H44" s="405"/>
      <c r="I44" s="176" t="s">
        <v>0</v>
      </c>
      <c r="K44" s="401" t="s">
        <v>22</v>
      </c>
      <c r="L44" s="402"/>
      <c r="M44" s="176" t="s">
        <v>0</v>
      </c>
    </row>
    <row r="45" spans="1:13" ht="15" customHeight="1" x14ac:dyDescent="0.25">
      <c r="A45" s="407"/>
      <c r="B45" s="408"/>
      <c r="C45" s="410" t="str">
        <f>C5</f>
        <v>jan-mar</v>
      </c>
      <c r="D45" s="400"/>
      <c r="E45" s="177" t="str">
        <f>E25</f>
        <v>2021 /2020</v>
      </c>
      <c r="G45" s="399" t="str">
        <f>C5</f>
        <v>jan-mar</v>
      </c>
      <c r="H45" s="400"/>
      <c r="I45" s="177" t="str">
        <f>E45</f>
        <v>2021 /2020</v>
      </c>
      <c r="K45" s="399" t="str">
        <f>C5</f>
        <v>jan-mar</v>
      </c>
      <c r="L45" s="400"/>
      <c r="M45" s="177" t="str">
        <f>M25</f>
        <v>2021 /2020</v>
      </c>
    </row>
    <row r="46" spans="1:13" ht="15.75" customHeight="1" x14ac:dyDescent="0.25">
      <c r="A46" s="407"/>
      <c r="B46" s="408"/>
      <c r="C46" s="185">
        <f>C6</f>
        <v>2020</v>
      </c>
      <c r="D46" s="183">
        <f>D6</f>
        <v>2021</v>
      </c>
      <c r="E46" s="177" t="s">
        <v>1</v>
      </c>
      <c r="G46" s="182">
        <f>C6</f>
        <v>2020</v>
      </c>
      <c r="H46" s="184">
        <f>D6</f>
        <v>2021</v>
      </c>
      <c r="I46" s="316">
        <v>1000</v>
      </c>
      <c r="K46" s="182">
        <f>K26</f>
        <v>2020</v>
      </c>
      <c r="L46" s="184">
        <f>L26</f>
        <v>2021</v>
      </c>
      <c r="M46" s="177"/>
    </row>
    <row r="47" spans="1:13" s="365" customFormat="1" ht="15.75" customHeight="1" x14ac:dyDescent="0.25">
      <c r="A47" s="29" t="s">
        <v>152</v>
      </c>
      <c r="B47" s="21"/>
      <c r="C47" s="279">
        <f>C48+C49</f>
        <v>180712.17999999988</v>
      </c>
      <c r="D47" s="280">
        <f>D48+D49</f>
        <v>200858.83000000002</v>
      </c>
      <c r="E47" s="68">
        <f t="shared" ref="E47:E60" si="10">(D47-C47)/C47</f>
        <v>0.11148473777473192</v>
      </c>
      <c r="F47"/>
      <c r="G47" s="279">
        <f>G48+G49</f>
        <v>54991.27600000002</v>
      </c>
      <c r="H47" s="280">
        <f>H48+H49</f>
        <v>60376.719000000012</v>
      </c>
      <c r="I47" s="68">
        <f t="shared" ref="I47:I60" si="11">(H47-G47)/G47</f>
        <v>9.7932679358085639E-2</v>
      </c>
      <c r="J47"/>
      <c r="K47" s="297">
        <f t="shared" ref="K47:K60" si="12">(G47/C47)*10</f>
        <v>3.0430309678074856</v>
      </c>
      <c r="L47" s="298">
        <f t="shared" ref="L47:L60" si="13">(H47/D47)*10</f>
        <v>3.0059280440894738</v>
      </c>
      <c r="M47" s="68">
        <f>(L47-K47)/K47</f>
        <v>-1.2192752591257594E-2</v>
      </c>
    </row>
    <row r="48" spans="1:13" ht="20.100000000000001" customHeight="1" x14ac:dyDescent="0.25">
      <c r="A48" s="14" t="s">
        <v>4</v>
      </c>
      <c r="B48" s="1"/>
      <c r="C48" s="288">
        <v>87855.789999999892</v>
      </c>
      <c r="D48" s="289">
        <v>95587.529999999955</v>
      </c>
      <c r="E48" s="67">
        <f t="shared" si="10"/>
        <v>8.8004899847808238E-2</v>
      </c>
      <c r="G48" s="288">
        <v>30222.679999999997</v>
      </c>
      <c r="H48" s="289">
        <v>33813.888000000006</v>
      </c>
      <c r="I48" s="67">
        <f t="shared" si="11"/>
        <v>0.11882493544583107</v>
      </c>
      <c r="K48" s="295">
        <f t="shared" si="12"/>
        <v>3.4400328083100766</v>
      </c>
      <c r="L48" s="296">
        <f t="shared" si="13"/>
        <v>3.5374789996142826</v>
      </c>
      <c r="M48" s="67">
        <f>(L48-K48)/K48</f>
        <v>2.8327111028942947E-2</v>
      </c>
    </row>
    <row r="49" spans="1:13" ht="20.100000000000001" customHeight="1" x14ac:dyDescent="0.25">
      <c r="A49" s="14" t="s">
        <v>5</v>
      </c>
      <c r="B49" s="1"/>
      <c r="C49" s="288">
        <v>92856.38999999997</v>
      </c>
      <c r="D49" s="289">
        <v>105271.30000000005</v>
      </c>
      <c r="E49" s="67">
        <f t="shared" si="10"/>
        <v>0.13370011476862367</v>
      </c>
      <c r="G49" s="288">
        <v>24768.596000000023</v>
      </c>
      <c r="H49" s="289">
        <v>26562.831000000002</v>
      </c>
      <c r="I49" s="67">
        <f t="shared" si="11"/>
        <v>7.243991544777012E-2</v>
      </c>
      <c r="K49" s="295">
        <f t="shared" si="12"/>
        <v>2.6674088880689881</v>
      </c>
      <c r="L49" s="296">
        <f t="shared" si="13"/>
        <v>2.5232737697739074</v>
      </c>
      <c r="M49" s="67">
        <f>(L49-K49)/K49</f>
        <v>-5.4035629460402745E-2</v>
      </c>
    </row>
    <row r="50" spans="1:13" ht="20.100000000000001" customHeight="1" x14ac:dyDescent="0.25">
      <c r="A50" s="29" t="s">
        <v>41</v>
      </c>
      <c r="B50" s="21"/>
      <c r="C50" s="279">
        <f>C51+C52</f>
        <v>167744.39999999997</v>
      </c>
      <c r="D50" s="280">
        <f>D51+D52</f>
        <v>165472.81000000006</v>
      </c>
      <c r="E50" s="68">
        <f t="shared" si="10"/>
        <v>-1.3541972191023424E-2</v>
      </c>
      <c r="G50" s="279">
        <f>G51+G52</f>
        <v>18589.512000000017</v>
      </c>
      <c r="H50" s="280">
        <f>H51+H52</f>
        <v>19349.436999999991</v>
      </c>
      <c r="I50" s="68">
        <f t="shared" si="11"/>
        <v>4.0879233408600134E-2</v>
      </c>
      <c r="K50" s="297">
        <f t="shared" si="12"/>
        <v>1.1082046256089635</v>
      </c>
      <c r="L50" s="298">
        <f t="shared" si="13"/>
        <v>1.1693423831987857</v>
      </c>
      <c r="M50" s="68">
        <f>(L50-K50)/K50</f>
        <v>5.516829309048113E-2</v>
      </c>
    </row>
    <row r="51" spans="1:13" ht="20.100000000000001" customHeight="1" x14ac:dyDescent="0.25">
      <c r="A51" s="14"/>
      <c r="B51" s="1" t="s">
        <v>6</v>
      </c>
      <c r="C51" s="281">
        <v>161364.72999999995</v>
      </c>
      <c r="D51" s="282">
        <v>158466.21000000005</v>
      </c>
      <c r="E51" s="67">
        <f t="shared" si="10"/>
        <v>-1.7962537414464134E-2</v>
      </c>
      <c r="G51" s="281">
        <v>17456.130000000016</v>
      </c>
      <c r="H51" s="282">
        <v>18013.572999999989</v>
      </c>
      <c r="I51" s="67">
        <f t="shared" si="11"/>
        <v>3.1933939538716392E-2</v>
      </c>
      <c r="K51" s="295">
        <f t="shared" si="12"/>
        <v>1.0817810062954911</v>
      </c>
      <c r="L51" s="296">
        <f t="shared" si="13"/>
        <v>1.1367453667251828</v>
      </c>
      <c r="M51" s="67">
        <f t="shared" ref="M51:M58" si="14">(L51-K51)/K51</f>
        <v>5.0809137995419758E-2</v>
      </c>
    </row>
    <row r="52" spans="1:13" ht="20.100000000000001" customHeight="1" x14ac:dyDescent="0.25">
      <c r="A52" s="14"/>
      <c r="B52" s="1" t="s">
        <v>42</v>
      </c>
      <c r="C52" s="281">
        <v>6379.6700000000055</v>
      </c>
      <c r="D52" s="282">
        <v>7006.6000000000049</v>
      </c>
      <c r="E52" s="67">
        <f t="shared" si="10"/>
        <v>9.8269973211780368E-2</v>
      </c>
      <c r="G52" s="281">
        <v>1133.3820000000001</v>
      </c>
      <c r="H52" s="282">
        <v>1335.8639999999996</v>
      </c>
      <c r="I52" s="67">
        <f t="shared" si="11"/>
        <v>0.17865291666887201</v>
      </c>
      <c r="K52" s="295">
        <f t="shared" si="12"/>
        <v>1.7765527057042121</v>
      </c>
      <c r="L52" s="296">
        <f t="shared" si="13"/>
        <v>1.906579510747008</v>
      </c>
      <c r="M52" s="67">
        <f t="shared" si="14"/>
        <v>7.3190513642123728E-2</v>
      </c>
    </row>
    <row r="53" spans="1:13" ht="20.100000000000001" customHeight="1" x14ac:dyDescent="0.25">
      <c r="A53" s="29" t="s">
        <v>40</v>
      </c>
      <c r="B53" s="21"/>
      <c r="C53" s="279">
        <f>SUM(C54:C56)</f>
        <v>31251.470000000008</v>
      </c>
      <c r="D53" s="280">
        <f>SUM(D54:D56)</f>
        <v>34812.85</v>
      </c>
      <c r="E53" s="68">
        <f t="shared" si="10"/>
        <v>0.1139587993780769</v>
      </c>
      <c r="G53" s="279">
        <f>SUM(G54:G56)</f>
        <v>23101.287000000008</v>
      </c>
      <c r="H53" s="280">
        <f>SUM(H54:H56)</f>
        <v>25219.866999999995</v>
      </c>
      <c r="I53" s="68">
        <f t="shared" si="11"/>
        <v>9.1708310450408517E-2</v>
      </c>
      <c r="K53" s="297">
        <f t="shared" si="12"/>
        <v>7.3920641173039225</v>
      </c>
      <c r="L53" s="298">
        <f t="shared" si="13"/>
        <v>7.2444131980001627</v>
      </c>
      <c r="M53" s="68">
        <f t="shared" si="14"/>
        <v>-1.9974247647301518E-2</v>
      </c>
    </row>
    <row r="54" spans="1:13" ht="20.100000000000001" customHeight="1" x14ac:dyDescent="0.25">
      <c r="A54" s="14"/>
      <c r="B54" s="5" t="s">
        <v>7</v>
      </c>
      <c r="C54" s="281">
        <v>28971.740000000009</v>
      </c>
      <c r="D54" s="282">
        <v>31971.760000000002</v>
      </c>
      <c r="E54" s="67">
        <f t="shared" si="10"/>
        <v>0.10354987308321807</v>
      </c>
      <c r="G54" s="281">
        <v>21128.719000000008</v>
      </c>
      <c r="H54" s="282">
        <v>22549.391999999996</v>
      </c>
      <c r="I54" s="67">
        <f t="shared" si="11"/>
        <v>6.723895566030233E-2</v>
      </c>
      <c r="K54" s="295">
        <f t="shared" si="12"/>
        <v>7.2928719503902775</v>
      </c>
      <c r="L54" s="296">
        <f t="shared" si="13"/>
        <v>7.0529091923622573</v>
      </c>
      <c r="M54" s="67">
        <f t="shared" si="14"/>
        <v>-3.2903739385576149E-2</v>
      </c>
    </row>
    <row r="55" spans="1:13" ht="20.100000000000001" customHeight="1" x14ac:dyDescent="0.25">
      <c r="A55" s="14"/>
      <c r="B55" s="5" t="s">
        <v>8</v>
      </c>
      <c r="C55" s="281">
        <v>1894.54</v>
      </c>
      <c r="D55" s="282">
        <v>2218.5699999999988</v>
      </c>
      <c r="E55" s="67">
        <f t="shared" si="10"/>
        <v>0.17103360182418889</v>
      </c>
      <c r="G55" s="281">
        <v>1722.9670000000006</v>
      </c>
      <c r="H55" s="282">
        <v>2425.6949999999997</v>
      </c>
      <c r="I55" s="67">
        <f t="shared" si="11"/>
        <v>0.40785923351985204</v>
      </c>
      <c r="K55" s="295">
        <f t="shared" si="12"/>
        <v>9.0943817496595507</v>
      </c>
      <c r="L55" s="296">
        <f t="shared" si="13"/>
        <v>10.933596866450015</v>
      </c>
      <c r="M55" s="67">
        <f t="shared" si="14"/>
        <v>0.20223641006265389</v>
      </c>
    </row>
    <row r="56" spans="1:13" ht="20.100000000000001" customHeight="1" x14ac:dyDescent="0.25">
      <c r="A56" s="38"/>
      <c r="B56" s="39" t="s">
        <v>9</v>
      </c>
      <c r="C56" s="283">
        <v>385.18999999999988</v>
      </c>
      <c r="D56" s="284">
        <v>622.5200000000001</v>
      </c>
      <c r="E56" s="67">
        <f t="shared" si="10"/>
        <v>0.61613749058906064</v>
      </c>
      <c r="G56" s="283">
        <v>249.60099999999997</v>
      </c>
      <c r="H56" s="284">
        <v>244.78</v>
      </c>
      <c r="I56" s="67">
        <f t="shared" si="11"/>
        <v>-1.9314826463034885E-2</v>
      </c>
      <c r="K56" s="295">
        <f t="shared" si="12"/>
        <v>6.4799449622264351</v>
      </c>
      <c r="L56" s="296">
        <f t="shared" si="13"/>
        <v>3.9320825033733851</v>
      </c>
      <c r="M56" s="67">
        <f t="shared" si="14"/>
        <v>-0.39319199062728361</v>
      </c>
    </row>
    <row r="57" spans="1:13" ht="20.100000000000001" customHeight="1" x14ac:dyDescent="0.25">
      <c r="A57" s="14" t="s">
        <v>43</v>
      </c>
      <c r="B57" s="5"/>
      <c r="C57" s="262">
        <v>64.150000000000006</v>
      </c>
      <c r="D57" s="263">
        <v>256.68</v>
      </c>
      <c r="E57" s="69">
        <f t="shared" si="10"/>
        <v>3.0012470771628994</v>
      </c>
      <c r="G57" s="262">
        <v>22.853000000000002</v>
      </c>
      <c r="H57" s="263">
        <v>442.20600000000002</v>
      </c>
      <c r="I57" s="69">
        <f t="shared" si="11"/>
        <v>18.350019691069004</v>
      </c>
      <c r="K57" s="299">
        <f t="shared" si="12"/>
        <v>3.5624318004676536</v>
      </c>
      <c r="L57" s="300">
        <f t="shared" si="13"/>
        <v>17.227910238429175</v>
      </c>
      <c r="M57" s="69">
        <f t="shared" si="14"/>
        <v>3.8359972073479702</v>
      </c>
    </row>
    <row r="58" spans="1:13" ht="20.100000000000001" customHeight="1" x14ac:dyDescent="0.25">
      <c r="A58" s="14" t="s">
        <v>10</v>
      </c>
      <c r="B58" s="1"/>
      <c r="C58" s="262">
        <v>2445.84</v>
      </c>
      <c r="D58" s="263">
        <v>2778.2799999999984</v>
      </c>
      <c r="E58" s="67">
        <f t="shared" si="10"/>
        <v>0.13592058352140704</v>
      </c>
      <c r="G58" s="262">
        <v>1379.4049999999997</v>
      </c>
      <c r="H58" s="263">
        <v>1261.3999999999999</v>
      </c>
      <c r="I58" s="67">
        <f t="shared" si="11"/>
        <v>-8.5547754285362099E-2</v>
      </c>
      <c r="K58" s="295">
        <f t="shared" si="12"/>
        <v>5.6398006410885406</v>
      </c>
      <c r="L58" s="296">
        <f t="shared" si="13"/>
        <v>4.5402191283815903</v>
      </c>
      <c r="M58" s="67">
        <f t="shared" si="14"/>
        <v>-0.19496815272085924</v>
      </c>
    </row>
    <row r="59" spans="1:13" ht="20.100000000000001" customHeight="1" thickBot="1" x14ac:dyDescent="0.3">
      <c r="A59" s="14" t="s">
        <v>11</v>
      </c>
      <c r="B59" s="16"/>
      <c r="C59" s="285">
        <v>2643.6900000000005</v>
      </c>
      <c r="D59" s="286">
        <v>2667.0800000000017</v>
      </c>
      <c r="E59" s="70">
        <f t="shared" si="10"/>
        <v>8.8474821177979383E-3</v>
      </c>
      <c r="G59" s="285">
        <v>536.03499999999997</v>
      </c>
      <c r="H59" s="286">
        <v>458.34299999999985</v>
      </c>
      <c r="I59" s="70">
        <f t="shared" si="11"/>
        <v>-0.14493829693956575</v>
      </c>
      <c r="K59" s="301">
        <f t="shared" si="12"/>
        <v>2.0276015720451337</v>
      </c>
      <c r="L59" s="302">
        <f t="shared" si="13"/>
        <v>1.7185198794186884</v>
      </c>
      <c r="M59" s="70">
        <f>(L59-K59)/K59</f>
        <v>-0.15243709458889945</v>
      </c>
    </row>
    <row r="60" spans="1:13" ht="26.25" customHeight="1" thickBot="1" x14ac:dyDescent="0.3">
      <c r="A60" s="18" t="s">
        <v>12</v>
      </c>
      <c r="B60" s="60"/>
      <c r="C60" s="287">
        <f>C48+C49+C50+C53+C57+C58+C59</f>
        <v>384861.72999999992</v>
      </c>
      <c r="D60" s="294">
        <f>D48+D49+D50+D53+D57+D58+D59</f>
        <v>406846.53</v>
      </c>
      <c r="E60" s="70">
        <f t="shared" si="10"/>
        <v>5.7123892261254736E-2</v>
      </c>
      <c r="F60" s="2"/>
      <c r="G60" s="287">
        <f>G48+G49+G50+G53+G57+G58+G59</f>
        <v>98620.368000000046</v>
      </c>
      <c r="H60" s="294">
        <f>H48+H49+H50+H53+H57+H58+H59</f>
        <v>107107.97199999999</v>
      </c>
      <c r="I60" s="70">
        <f t="shared" si="11"/>
        <v>8.606339818160022E-2</v>
      </c>
      <c r="J60" s="2"/>
      <c r="K60" s="303">
        <f t="shared" si="12"/>
        <v>2.5624882993692322</v>
      </c>
      <c r="L60" s="304">
        <f t="shared" si="13"/>
        <v>2.63263820881058</v>
      </c>
      <c r="M60" s="70">
        <f>(L60-K60)/K60</f>
        <v>2.7375699416311683E-2</v>
      </c>
    </row>
    <row r="66" spans="3:9" x14ac:dyDescent="0.25">
      <c r="C66" s="146"/>
      <c r="D66" s="146"/>
      <c r="E66" s="318"/>
      <c r="G66" s="318"/>
      <c r="H66" s="146"/>
      <c r="I66" s="318"/>
    </row>
    <row r="68" spans="3:9" x14ac:dyDescent="0.25">
      <c r="I68" s="318"/>
    </row>
    <row r="69" spans="3:9" x14ac:dyDescent="0.25">
      <c r="E69" s="318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21">
    <mergeCell ref="A44:B46"/>
    <mergeCell ref="C44:D44"/>
    <mergeCell ref="G44:H44"/>
    <mergeCell ref="C45:D45"/>
    <mergeCell ref="G45:H45"/>
    <mergeCell ref="G4:H4"/>
    <mergeCell ref="G5:H5"/>
    <mergeCell ref="G24:H24"/>
    <mergeCell ref="A4:B6"/>
    <mergeCell ref="A24:B26"/>
    <mergeCell ref="C24:D24"/>
    <mergeCell ref="C25:D25"/>
    <mergeCell ref="G25:H25"/>
    <mergeCell ref="C4:D4"/>
    <mergeCell ref="C5:D5"/>
    <mergeCell ref="K45:L45"/>
    <mergeCell ref="K4:L4"/>
    <mergeCell ref="K5:L5"/>
    <mergeCell ref="K24:L24"/>
    <mergeCell ref="K25:L25"/>
    <mergeCell ref="K44:L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D13 F13:H13 E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E8:E20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E28:E40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E48:E60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I8:I20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I28:I40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I48:I60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>
    <pageSetUpPr fitToPage="1"/>
  </sheetPr>
  <dimension ref="A1:XEY62"/>
  <sheetViews>
    <sheetView showGridLines="0" workbookViewId="0">
      <selection activeCell="I1" sqref="I1:J1048576"/>
    </sheetView>
  </sheetViews>
  <sheetFormatPr defaultRowHeight="15" x14ac:dyDescent="0.25"/>
  <cols>
    <col min="1" max="1" width="3.140625" customWidth="1"/>
    <col min="2" max="2" width="28.7109375" customWidth="1"/>
    <col min="5" max="5" width="10.85546875" customWidth="1"/>
    <col min="6" max="6" width="1.85546875" customWidth="1"/>
    <col min="9" max="9" width="10.85546875" customWidth="1"/>
    <col min="10" max="10" width="1.85546875" customWidth="1"/>
    <col min="12" max="12" width="9.140625" style="41"/>
    <col min="13" max="13" width="10.85546875" customWidth="1"/>
  </cols>
  <sheetData>
    <row r="1" spans="1:16" ht="15.75" x14ac:dyDescent="0.25">
      <c r="A1" s="6" t="s">
        <v>153</v>
      </c>
    </row>
    <row r="3" spans="1:16" ht="8.25" customHeight="1" thickBot="1" x14ac:dyDescent="0.3">
      <c r="M3" s="16"/>
    </row>
    <row r="4" spans="1:16" x14ac:dyDescent="0.25">
      <c r="A4" s="390" t="s">
        <v>3</v>
      </c>
      <c r="B4" s="406"/>
      <c r="C4" s="409" t="s">
        <v>1</v>
      </c>
      <c r="D4" s="405"/>
      <c r="E4" s="176" t="s">
        <v>0</v>
      </c>
      <c r="G4" s="403">
        <v>1000</v>
      </c>
      <c r="H4" s="402"/>
      <c r="I4" s="176" t="s">
        <v>0</v>
      </c>
      <c r="K4" s="401" t="s">
        <v>22</v>
      </c>
      <c r="L4" s="402"/>
      <c r="M4" s="176" t="s">
        <v>0</v>
      </c>
    </row>
    <row r="5" spans="1:16" x14ac:dyDescent="0.25">
      <c r="A5" s="407"/>
      <c r="B5" s="411"/>
      <c r="C5" s="410" t="s">
        <v>63</v>
      </c>
      <c r="D5" s="400"/>
      <c r="E5" s="177" t="s">
        <v>120</v>
      </c>
      <c r="G5" s="399" t="str">
        <f>C5</f>
        <v>mar</v>
      </c>
      <c r="H5" s="404"/>
      <c r="I5" s="177" t="str">
        <f>E5</f>
        <v>2021 /2020</v>
      </c>
      <c r="K5" s="399" t="str">
        <f>C5</f>
        <v>mar</v>
      </c>
      <c r="L5" s="400"/>
      <c r="M5" s="177" t="str">
        <f>I5</f>
        <v>2021 /2020</v>
      </c>
    </row>
    <row r="6" spans="1:16" ht="19.5" customHeight="1" x14ac:dyDescent="0.25">
      <c r="A6" s="407"/>
      <c r="B6" s="411"/>
      <c r="C6" s="185">
        <v>2020</v>
      </c>
      <c r="D6" s="183">
        <v>2021</v>
      </c>
      <c r="E6" s="177" t="s">
        <v>1</v>
      </c>
      <c r="G6" s="329">
        <f>C6</f>
        <v>2020</v>
      </c>
      <c r="H6" s="184">
        <f>D6</f>
        <v>2021</v>
      </c>
      <c r="I6" s="316">
        <v>1000</v>
      </c>
      <c r="K6" s="329">
        <f>C6</f>
        <v>2020</v>
      </c>
      <c r="L6" s="184">
        <f>D6</f>
        <v>2021</v>
      </c>
      <c r="M6" s="177"/>
    </row>
    <row r="7" spans="1:16" ht="19.5" customHeight="1" x14ac:dyDescent="0.25">
      <c r="A7" s="29" t="s">
        <v>152</v>
      </c>
      <c r="B7" s="21"/>
      <c r="C7" s="95">
        <f>C8+C9</f>
        <v>111033.10999999997</v>
      </c>
      <c r="D7" s="331">
        <f>D8+D9</f>
        <v>131655.51999999999</v>
      </c>
      <c r="E7" s="332">
        <f t="shared" ref="E7:E20" si="0">(D7-C7)/C7</f>
        <v>0.18573207577451467</v>
      </c>
      <c r="G7" s="333">
        <f>G8+G9</f>
        <v>30850.363000000001</v>
      </c>
      <c r="H7" s="334">
        <f>H8+H9</f>
        <v>38506.981000000014</v>
      </c>
      <c r="I7" s="332">
        <f t="shared" ref="I7:I20" si="1">(H7-G7)/G7</f>
        <v>0.24818566964674008</v>
      </c>
      <c r="K7" s="335">
        <f t="shared" ref="K7:K20" si="2">(G7/C7)*10</f>
        <v>2.7784831929863092</v>
      </c>
      <c r="L7" s="336">
        <f t="shared" ref="L7:L20" si="3">(H7/D7)*10</f>
        <v>2.9248284462360576</v>
      </c>
      <c r="M7" s="332">
        <f>(L7-K7)/K7</f>
        <v>5.2670915418587365E-2</v>
      </c>
    </row>
    <row r="8" spans="1:16" ht="20.100000000000001" customHeight="1" x14ac:dyDescent="0.25">
      <c r="A8" s="14" t="s">
        <v>4</v>
      </c>
      <c r="C8" s="25">
        <v>59035.479999999974</v>
      </c>
      <c r="D8" s="186">
        <v>71182.329999999973</v>
      </c>
      <c r="E8" s="330">
        <f t="shared" si="0"/>
        <v>0.20575508152046879</v>
      </c>
      <c r="G8" s="25">
        <v>17820.727000000006</v>
      </c>
      <c r="H8" s="186">
        <v>22844.847000000009</v>
      </c>
      <c r="I8" s="330">
        <f t="shared" si="1"/>
        <v>0.28192564759002259</v>
      </c>
      <c r="K8" s="40">
        <f t="shared" si="2"/>
        <v>3.0186469221559671</v>
      </c>
      <c r="L8" s="189">
        <f t="shared" si="3"/>
        <v>3.2093424028126103</v>
      </c>
      <c r="M8" s="330">
        <f>(L8-K8)/K8</f>
        <v>6.3172502639177619E-2</v>
      </c>
      <c r="N8" s="146"/>
      <c r="O8" s="146"/>
      <c r="P8" s="357"/>
    </row>
    <row r="9" spans="1:16" ht="20.100000000000001" customHeight="1" x14ac:dyDescent="0.25">
      <c r="A9" s="14" t="s">
        <v>5</v>
      </c>
      <c r="C9" s="25">
        <v>51997.63</v>
      </c>
      <c r="D9" s="186">
        <v>60473.190000000017</v>
      </c>
      <c r="E9" s="330">
        <f t="shared" si="0"/>
        <v>0.16299896745294007</v>
      </c>
      <c r="G9" s="25">
        <v>13029.635999999995</v>
      </c>
      <c r="H9" s="186">
        <v>15662.134000000007</v>
      </c>
      <c r="I9" s="330">
        <f t="shared" si="1"/>
        <v>0.20203925880968687</v>
      </c>
      <c r="K9" s="40">
        <f t="shared" si="2"/>
        <v>2.5058134380355401</v>
      </c>
      <c r="L9" s="189">
        <f t="shared" si="3"/>
        <v>2.5899301822840837</v>
      </c>
      <c r="M9" s="330">
        <f t="shared" ref="M9:M20" si="4">(L9-K9)/K9</f>
        <v>3.3568638020589348E-2</v>
      </c>
      <c r="N9" s="146"/>
      <c r="O9" s="146"/>
      <c r="P9" s="357"/>
    </row>
    <row r="10" spans="1:16" ht="20.100000000000001" customHeight="1" x14ac:dyDescent="0.25">
      <c r="A10" s="29" t="s">
        <v>41</v>
      </c>
      <c r="B10" s="21"/>
      <c r="C10" s="95">
        <f>C11+C12</f>
        <v>95348.610000000073</v>
      </c>
      <c r="D10" s="331">
        <f>D11+D12</f>
        <v>112630.63</v>
      </c>
      <c r="E10" s="332">
        <f t="shared" si="0"/>
        <v>0.18125088556613378</v>
      </c>
      <c r="G10" s="333">
        <f>G11+G12</f>
        <v>12912.795999999998</v>
      </c>
      <c r="H10" s="334">
        <f>H11+H12</f>
        <v>16635.939999999999</v>
      </c>
      <c r="I10" s="332">
        <f t="shared" si="1"/>
        <v>0.28832980866421187</v>
      </c>
      <c r="K10" s="335">
        <f t="shared" si="2"/>
        <v>1.3542720759117506</v>
      </c>
      <c r="L10" s="336">
        <f t="shared" si="3"/>
        <v>1.4770351546466531</v>
      </c>
      <c r="M10" s="332">
        <f t="shared" si="4"/>
        <v>9.064875582866426E-2</v>
      </c>
      <c r="N10" s="364"/>
      <c r="O10" s="364"/>
      <c r="P10" s="357"/>
    </row>
    <row r="11" spans="1:16" ht="20.100000000000001" customHeight="1" x14ac:dyDescent="0.25">
      <c r="A11" s="14"/>
      <c r="B11" t="s">
        <v>6</v>
      </c>
      <c r="C11" s="37">
        <v>90565.410000000076</v>
      </c>
      <c r="D11" s="187">
        <v>106842.32</v>
      </c>
      <c r="E11" s="330">
        <f t="shared" si="0"/>
        <v>0.17972546030542916</v>
      </c>
      <c r="G11" s="25">
        <v>12109.162999999999</v>
      </c>
      <c r="H11" s="186">
        <v>15610.306</v>
      </c>
      <c r="I11" s="330">
        <f t="shared" si="1"/>
        <v>0.28913170959875611</v>
      </c>
      <c r="K11" s="40">
        <f t="shared" si="2"/>
        <v>1.3370626820990474</v>
      </c>
      <c r="L11" s="189">
        <f t="shared" si="3"/>
        <v>1.4610601866376545</v>
      </c>
      <c r="M11" s="330">
        <f t="shared" si="4"/>
        <v>9.2738737082949635E-2</v>
      </c>
    </row>
    <row r="12" spans="1:16" ht="20.100000000000001" customHeight="1" x14ac:dyDescent="0.25">
      <c r="A12" s="14"/>
      <c r="B12" t="s">
        <v>42</v>
      </c>
      <c r="C12" s="37">
        <v>4783.2</v>
      </c>
      <c r="D12" s="187">
        <v>5788.3099999999986</v>
      </c>
      <c r="E12" s="330">
        <f t="shared" si="0"/>
        <v>0.21013338350894772</v>
      </c>
      <c r="G12" s="25">
        <v>803.63300000000015</v>
      </c>
      <c r="H12" s="186">
        <v>1025.6339999999998</v>
      </c>
      <c r="I12" s="330">
        <f t="shared" si="1"/>
        <v>0.27624674447166753</v>
      </c>
      <c r="K12" s="40">
        <f t="shared" si="2"/>
        <v>1.6801158220438204</v>
      </c>
      <c r="L12" s="189">
        <f t="shared" si="3"/>
        <v>1.7719057894273114</v>
      </c>
      <c r="M12" s="330">
        <f t="shared" si="4"/>
        <v>5.4633118847622487E-2</v>
      </c>
    </row>
    <row r="13" spans="1:16" ht="20.100000000000001" customHeight="1" x14ac:dyDescent="0.25">
      <c r="A13" s="29" t="s">
        <v>40</v>
      </c>
      <c r="B13" s="21"/>
      <c r="C13" s="95">
        <f>SUM(C14:C16)</f>
        <v>45150.59</v>
      </c>
      <c r="D13" s="331">
        <f>SUM(D14:D16)</f>
        <v>56860.899999999987</v>
      </c>
      <c r="E13" s="332">
        <f t="shared" si="0"/>
        <v>0.25936117335343772</v>
      </c>
      <c r="G13" s="333">
        <f>SUM(G14:G16)</f>
        <v>21296.765000000003</v>
      </c>
      <c r="H13" s="334">
        <f>SUM(H14:H16)</f>
        <v>29190.76</v>
      </c>
      <c r="I13" s="332">
        <f t="shared" si="1"/>
        <v>0.37066638994232193</v>
      </c>
      <c r="K13" s="335">
        <f t="shared" si="2"/>
        <v>4.7168298354462266</v>
      </c>
      <c r="L13" s="336">
        <f t="shared" si="3"/>
        <v>5.1337140284448548</v>
      </c>
      <c r="M13" s="332">
        <f t="shared" si="4"/>
        <v>8.8382283767332412E-2</v>
      </c>
    </row>
    <row r="14" spans="1:16" ht="20.100000000000001" customHeight="1" x14ac:dyDescent="0.25">
      <c r="A14" s="14"/>
      <c r="B14" s="9" t="s">
        <v>7</v>
      </c>
      <c r="C14" s="37">
        <v>43071.979999999996</v>
      </c>
      <c r="D14" s="187">
        <v>54134.149999999987</v>
      </c>
      <c r="E14" s="330">
        <f t="shared" si="0"/>
        <v>0.25682984622485411</v>
      </c>
      <c r="G14" s="37">
        <v>20050.728000000003</v>
      </c>
      <c r="H14" s="187">
        <v>26903.220999999998</v>
      </c>
      <c r="I14" s="330">
        <f t="shared" si="1"/>
        <v>0.34175781547682427</v>
      </c>
      <c r="K14" s="40">
        <f t="shared" si="2"/>
        <v>4.6551674661810312</v>
      </c>
      <c r="L14" s="189">
        <f t="shared" si="3"/>
        <v>4.9697318605723009</v>
      </c>
      <c r="M14" s="330">
        <f t="shared" si="4"/>
        <v>6.7573163946630155E-2</v>
      </c>
    </row>
    <row r="15" spans="1:16" ht="20.100000000000001" customHeight="1" x14ac:dyDescent="0.25">
      <c r="A15" s="14"/>
      <c r="B15" s="9" t="s">
        <v>8</v>
      </c>
      <c r="C15" s="37">
        <v>1226.54</v>
      </c>
      <c r="D15" s="187">
        <v>2114.6699999999996</v>
      </c>
      <c r="E15" s="330">
        <f t="shared" si="0"/>
        <v>0.72409379229376925</v>
      </c>
      <c r="G15" s="37">
        <v>1068.8690000000001</v>
      </c>
      <c r="H15" s="187">
        <v>2059.2200000000003</v>
      </c>
      <c r="I15" s="330">
        <f t="shared" si="1"/>
        <v>0.92654104478659216</v>
      </c>
      <c r="K15" s="40">
        <f t="shared" si="2"/>
        <v>8.7145058457123312</v>
      </c>
      <c r="L15" s="189">
        <f t="shared" si="3"/>
        <v>9.7377841459896839</v>
      </c>
      <c r="M15" s="330">
        <f t="shared" si="4"/>
        <v>0.1174224125147407</v>
      </c>
    </row>
    <row r="16" spans="1:16" ht="20.100000000000001" customHeight="1" x14ac:dyDescent="0.25">
      <c r="A16" s="38"/>
      <c r="B16" s="39" t="s">
        <v>9</v>
      </c>
      <c r="C16" s="337">
        <v>852.06999999999994</v>
      </c>
      <c r="D16" s="338">
        <v>612.07999999999993</v>
      </c>
      <c r="E16" s="330">
        <f t="shared" si="0"/>
        <v>-0.28165526306524113</v>
      </c>
      <c r="G16" s="337">
        <v>177.16800000000003</v>
      </c>
      <c r="H16" s="338">
        <v>228.31900000000005</v>
      </c>
      <c r="I16" s="330">
        <f t="shared" si="1"/>
        <v>0.28871466630542764</v>
      </c>
      <c r="K16" s="40">
        <f t="shared" si="2"/>
        <v>2.0792657880221115</v>
      </c>
      <c r="L16" s="189">
        <f t="shared" si="3"/>
        <v>3.7302150045745663</v>
      </c>
      <c r="M16" s="330">
        <f t="shared" si="4"/>
        <v>0.79400585825196979</v>
      </c>
    </row>
    <row r="17" spans="1:13" ht="20.100000000000001" customHeight="1" x14ac:dyDescent="0.25">
      <c r="A17" s="14" t="s">
        <v>43</v>
      </c>
      <c r="B17" s="9"/>
      <c r="C17" s="25">
        <v>258.85000000000002</v>
      </c>
      <c r="D17" s="186">
        <v>422.98</v>
      </c>
      <c r="E17" s="339">
        <f t="shared" si="0"/>
        <v>0.6340737879080548</v>
      </c>
      <c r="G17" s="37">
        <v>59.707999999999998</v>
      </c>
      <c r="H17" s="187">
        <v>485.185</v>
      </c>
      <c r="I17" s="339">
        <f t="shared" si="1"/>
        <v>7.1259630200308166</v>
      </c>
      <c r="K17" s="340">
        <f t="shared" si="2"/>
        <v>2.3066640911724932</v>
      </c>
      <c r="L17" s="341">
        <f t="shared" si="3"/>
        <v>11.470636909546549</v>
      </c>
      <c r="M17" s="339">
        <f t="shared" si="4"/>
        <v>3.9728250218331294</v>
      </c>
    </row>
    <row r="18" spans="1:13" ht="20.100000000000001" customHeight="1" x14ac:dyDescent="0.25">
      <c r="A18" s="14" t="s">
        <v>10</v>
      </c>
      <c r="C18" s="25">
        <v>1194.1599999999992</v>
      </c>
      <c r="D18" s="186">
        <v>1709.9599999999989</v>
      </c>
      <c r="E18" s="330">
        <f t="shared" si="0"/>
        <v>0.43193541903932481</v>
      </c>
      <c r="G18" s="25">
        <v>695.69900000000007</v>
      </c>
      <c r="H18" s="186">
        <v>1127.105</v>
      </c>
      <c r="I18" s="330">
        <f t="shared" si="1"/>
        <v>0.62010438422363678</v>
      </c>
      <c r="K18" s="40">
        <f t="shared" si="2"/>
        <v>5.825844107992233</v>
      </c>
      <c r="L18" s="189">
        <f t="shared" si="3"/>
        <v>6.5914114950057359</v>
      </c>
      <c r="M18" s="330">
        <f t="shared" si="4"/>
        <v>0.13140883498122666</v>
      </c>
    </row>
    <row r="19" spans="1:13" ht="20.100000000000001" customHeight="1" thickBot="1" x14ac:dyDescent="0.3">
      <c r="A19" s="14" t="s">
        <v>11</v>
      </c>
      <c r="B19" s="16"/>
      <c r="C19" s="27">
        <v>1987.4900000000007</v>
      </c>
      <c r="D19" s="188">
        <v>1738.9999999999998</v>
      </c>
      <c r="E19" s="342">
        <f t="shared" si="0"/>
        <v>-0.1250270441612289</v>
      </c>
      <c r="G19" s="27">
        <v>459.46100000000007</v>
      </c>
      <c r="H19" s="188">
        <v>361.45699999999999</v>
      </c>
      <c r="I19" s="342">
        <f t="shared" si="1"/>
        <v>-0.2133021083399898</v>
      </c>
      <c r="K19" s="343">
        <f t="shared" si="2"/>
        <v>2.3117650906419653</v>
      </c>
      <c r="L19" s="344">
        <f t="shared" si="3"/>
        <v>2.0785336400230019</v>
      </c>
      <c r="M19" s="342">
        <f t="shared" si="4"/>
        <v>-0.10088890586811147</v>
      </c>
    </row>
    <row r="20" spans="1:13" ht="26.25" customHeight="1" thickBot="1" x14ac:dyDescent="0.3">
      <c r="A20" s="18" t="s">
        <v>12</v>
      </c>
      <c r="B20" s="60"/>
      <c r="C20" s="345">
        <f>C8+C9+C10+C13+C17+C18+C19</f>
        <v>254972.81000000003</v>
      </c>
      <c r="D20" s="191">
        <f>D8+D9+D10+D13+D17+D18+D19</f>
        <v>305018.99</v>
      </c>
      <c r="E20" s="342">
        <f t="shared" si="0"/>
        <v>0.19628045829670998</v>
      </c>
      <c r="F20" s="2"/>
      <c r="G20" s="345">
        <f>G8+G9+G10+G13+G17+G18+G19</f>
        <v>66274.791999999987</v>
      </c>
      <c r="H20" s="346">
        <f>H8+H9+H10+H13+H17+H18+H19</f>
        <v>86307.428</v>
      </c>
      <c r="I20" s="342">
        <f t="shared" si="1"/>
        <v>0.30226629756906692</v>
      </c>
      <c r="J20" s="2"/>
      <c r="K20" s="30">
        <f t="shared" si="2"/>
        <v>2.5992886064988645</v>
      </c>
      <c r="L20" s="347">
        <f t="shared" si="3"/>
        <v>2.8295755618363305</v>
      </c>
      <c r="M20" s="342">
        <f t="shared" si="4"/>
        <v>8.8596146946395893E-2</v>
      </c>
    </row>
    <row r="22" spans="1:13" x14ac:dyDescent="0.25">
      <c r="A22" s="2"/>
    </row>
    <row r="23" spans="1:13" ht="8.25" customHeight="1" thickBot="1" x14ac:dyDescent="0.3"/>
    <row r="24" spans="1:13" ht="15" customHeight="1" x14ac:dyDescent="0.25">
      <c r="A24" s="390" t="s">
        <v>2</v>
      </c>
      <c r="B24" s="406"/>
      <c r="C24" s="409" t="s">
        <v>1</v>
      </c>
      <c r="D24" s="405"/>
      <c r="E24" s="176" t="s">
        <v>0</v>
      </c>
      <c r="G24" s="403">
        <v>1000</v>
      </c>
      <c r="H24" s="405"/>
      <c r="I24" s="176" t="s">
        <v>0</v>
      </c>
      <c r="K24" s="401" t="s">
        <v>22</v>
      </c>
      <c r="L24" s="402"/>
      <c r="M24" s="176" t="s">
        <v>0</v>
      </c>
    </row>
    <row r="25" spans="1:13" ht="15" customHeight="1" x14ac:dyDescent="0.25">
      <c r="A25" s="407"/>
      <c r="B25" s="411"/>
      <c r="C25" s="410" t="str">
        <f>C5</f>
        <v>mar</v>
      </c>
      <c r="D25" s="400"/>
      <c r="E25" s="177" t="str">
        <f>E5</f>
        <v>2021 /2020</v>
      </c>
      <c r="G25" s="399" t="str">
        <f>C5</f>
        <v>mar</v>
      </c>
      <c r="H25" s="400"/>
      <c r="I25" s="177" t="str">
        <f>E25</f>
        <v>2021 /2020</v>
      </c>
      <c r="K25" s="399" t="str">
        <f>C5</f>
        <v>mar</v>
      </c>
      <c r="L25" s="400"/>
      <c r="M25" s="177" t="str">
        <f>M5</f>
        <v>2021 /2020</v>
      </c>
    </row>
    <row r="26" spans="1:13" ht="19.5" customHeight="1" x14ac:dyDescent="0.25">
      <c r="A26" s="407"/>
      <c r="B26" s="411"/>
      <c r="C26" s="185">
        <f>C6</f>
        <v>2020</v>
      </c>
      <c r="D26" s="183">
        <f>D6</f>
        <v>2021</v>
      </c>
      <c r="E26" s="177" t="str">
        <f>E6</f>
        <v>HL</v>
      </c>
      <c r="G26" s="329">
        <f>C6</f>
        <v>2020</v>
      </c>
      <c r="H26" s="184">
        <f>D6</f>
        <v>2021</v>
      </c>
      <c r="I26" s="316">
        <f>I6</f>
        <v>1000</v>
      </c>
      <c r="K26" s="329">
        <f>C6</f>
        <v>2020</v>
      </c>
      <c r="L26" s="184">
        <f>D6</f>
        <v>2021</v>
      </c>
      <c r="M26" s="177"/>
    </row>
    <row r="27" spans="1:13" ht="19.5" customHeight="1" x14ac:dyDescent="0.25">
      <c r="A27" s="29" t="s">
        <v>152</v>
      </c>
      <c r="B27" s="21"/>
      <c r="C27" s="95">
        <f>C28+C29</f>
        <v>41639.630000000005</v>
      </c>
      <c r="D27" s="331">
        <f>D28+D29</f>
        <v>50869.599999999991</v>
      </c>
      <c r="E27" s="332">
        <f t="shared" ref="E27:E40" si="5">(D27-C27)/C27</f>
        <v>0.22166311276060777</v>
      </c>
      <c r="G27" s="95">
        <f>G28+G29</f>
        <v>9796.4239999999991</v>
      </c>
      <c r="H27" s="331">
        <f>H28+H29</f>
        <v>13083.815999999999</v>
      </c>
      <c r="I27" s="332">
        <f t="shared" ref="I27:I40" si="6">(H27-G27)/G27</f>
        <v>0.33557061229689528</v>
      </c>
      <c r="K27" s="335">
        <f t="shared" ref="K27:K40" si="7">(G27/C27)*10</f>
        <v>2.3526683594450764</v>
      </c>
      <c r="L27" s="336">
        <f t="shared" ref="L27:L40" si="8">(H27/D27)*10</f>
        <v>2.5720304464749089</v>
      </c>
      <c r="M27" s="332">
        <f t="shared" ref="M27:M28" si="9">(L27-K27)/K27</f>
        <v>9.323969787291797E-2</v>
      </c>
    </row>
    <row r="28" spans="1:13" ht="20.100000000000001" customHeight="1" x14ac:dyDescent="0.25">
      <c r="A28" s="14" t="s">
        <v>4</v>
      </c>
      <c r="C28" s="25">
        <v>25471.13</v>
      </c>
      <c r="D28" s="186">
        <v>31970.969999999998</v>
      </c>
      <c r="E28" s="330">
        <f t="shared" si="5"/>
        <v>0.25518459526530612</v>
      </c>
      <c r="G28" s="25">
        <v>5955.924</v>
      </c>
      <c r="H28" s="186">
        <v>8307.6389999999974</v>
      </c>
      <c r="I28" s="330">
        <f t="shared" si="6"/>
        <v>0.39485309080505349</v>
      </c>
      <c r="K28" s="40">
        <f t="shared" si="7"/>
        <v>2.338303797279508</v>
      </c>
      <c r="L28" s="189">
        <f t="shared" si="8"/>
        <v>2.5984945092375984</v>
      </c>
      <c r="M28" s="330">
        <f t="shared" si="9"/>
        <v>0.11127327093289095</v>
      </c>
    </row>
    <row r="29" spans="1:13" ht="20.100000000000001" customHeight="1" x14ac:dyDescent="0.25">
      <c r="A29" s="14" t="s">
        <v>5</v>
      </c>
      <c r="C29" s="25">
        <v>16168.5</v>
      </c>
      <c r="D29" s="186">
        <v>18898.629999999994</v>
      </c>
      <c r="E29" s="330">
        <f t="shared" si="5"/>
        <v>0.16885487212790262</v>
      </c>
      <c r="G29" s="25">
        <v>3840.4999999999986</v>
      </c>
      <c r="H29" s="186">
        <v>4776.1770000000006</v>
      </c>
      <c r="I29" s="330">
        <f t="shared" si="6"/>
        <v>0.24363416221846174</v>
      </c>
      <c r="K29" s="40">
        <f t="shared" si="7"/>
        <v>2.3752976466586255</v>
      </c>
      <c r="L29" s="189">
        <f t="shared" si="8"/>
        <v>2.5272609707687814</v>
      </c>
      <c r="M29" s="330">
        <f t="shared" ref="M29:M38" si="10">(L29-K29)/K29</f>
        <v>6.3976539666060581E-2</v>
      </c>
    </row>
    <row r="30" spans="1:13" ht="20.100000000000001" customHeight="1" x14ac:dyDescent="0.25">
      <c r="A30" s="29" t="s">
        <v>41</v>
      </c>
      <c r="B30" s="21"/>
      <c r="C30" s="95">
        <f>C31+C32</f>
        <v>40950.519999999997</v>
      </c>
      <c r="D30" s="331">
        <f>D31+D32</f>
        <v>49780.270000000011</v>
      </c>
      <c r="E30" s="332">
        <f t="shared" si="5"/>
        <v>0.21561997259131302</v>
      </c>
      <c r="G30" s="95">
        <f>G31+G32</f>
        <v>6329.8869999999997</v>
      </c>
      <c r="H30" s="331">
        <f>H31+H32</f>
        <v>8866.9969999999976</v>
      </c>
      <c r="I30" s="332">
        <f t="shared" si="6"/>
        <v>0.40081442212159524</v>
      </c>
      <c r="K30" s="335">
        <f t="shared" si="7"/>
        <v>1.5457403227114088</v>
      </c>
      <c r="L30" s="336">
        <f t="shared" si="8"/>
        <v>1.7812271809694877</v>
      </c>
      <c r="M30" s="332">
        <f t="shared" si="10"/>
        <v>0.15234567850634026</v>
      </c>
    </row>
    <row r="31" spans="1:13" ht="20.100000000000001" customHeight="1" x14ac:dyDescent="0.25">
      <c r="A31" s="14"/>
      <c r="B31" t="s">
        <v>6</v>
      </c>
      <c r="C31" s="37">
        <v>38092.869999999995</v>
      </c>
      <c r="D31" s="187">
        <v>45917.98000000001</v>
      </c>
      <c r="E31" s="330">
        <f t="shared" si="5"/>
        <v>0.20542190703929675</v>
      </c>
      <c r="G31" s="37">
        <v>5892.1109999999999</v>
      </c>
      <c r="H31" s="187">
        <v>8291.8129999999983</v>
      </c>
      <c r="I31" s="330">
        <f t="shared" si="6"/>
        <v>0.40727372583442478</v>
      </c>
      <c r="K31" s="40">
        <f t="shared" si="7"/>
        <v>1.5467752889188977</v>
      </c>
      <c r="L31" s="189">
        <f t="shared" si="8"/>
        <v>1.8057878417125484</v>
      </c>
      <c r="M31" s="330">
        <f t="shared" si="10"/>
        <v>0.16745325235618727</v>
      </c>
    </row>
    <row r="32" spans="1:13" ht="20.100000000000001" customHeight="1" x14ac:dyDescent="0.25">
      <c r="A32" s="14"/>
      <c r="B32" t="s">
        <v>42</v>
      </c>
      <c r="C32" s="37">
        <v>2857.65</v>
      </c>
      <c r="D32" s="187">
        <v>3862.2899999999995</v>
      </c>
      <c r="E32" s="330">
        <f t="shared" si="5"/>
        <v>0.35156159781638735</v>
      </c>
      <c r="G32" s="37">
        <v>437.77600000000001</v>
      </c>
      <c r="H32" s="187">
        <v>575.18400000000008</v>
      </c>
      <c r="I32" s="330">
        <f t="shared" si="6"/>
        <v>0.31387741676108344</v>
      </c>
      <c r="K32" s="40">
        <f t="shared" si="7"/>
        <v>1.5319440799258133</v>
      </c>
      <c r="L32" s="189">
        <f t="shared" si="8"/>
        <v>1.4892304824339968</v>
      </c>
      <c r="M32" s="330">
        <f t="shared" si="10"/>
        <v>-2.7881956039730208E-2</v>
      </c>
    </row>
    <row r="33" spans="1:13" ht="20.100000000000001" customHeight="1" x14ac:dyDescent="0.25">
      <c r="A33" s="29" t="s">
        <v>40</v>
      </c>
      <c r="B33" s="21"/>
      <c r="C33" s="95">
        <f>SUM(C34:C36)</f>
        <v>34110.5</v>
      </c>
      <c r="D33" s="331">
        <f>SUM(D34:D36)</f>
        <v>41827.67</v>
      </c>
      <c r="E33" s="332">
        <f t="shared" si="5"/>
        <v>0.22624030723677455</v>
      </c>
      <c r="G33" s="95">
        <f>SUM(G34:G36)</f>
        <v>13881.914999999999</v>
      </c>
      <c r="H33" s="331">
        <f>SUM(H34:H36)</f>
        <v>17832.679999999997</v>
      </c>
      <c r="I33" s="332">
        <f t="shared" si="6"/>
        <v>0.28459798233889183</v>
      </c>
      <c r="K33" s="335">
        <f t="shared" si="7"/>
        <v>4.0696896849943567</v>
      </c>
      <c r="L33" s="336">
        <f t="shared" si="8"/>
        <v>4.2633692003403487</v>
      </c>
      <c r="M33" s="332">
        <f t="shared" si="10"/>
        <v>4.7590733037981149E-2</v>
      </c>
    </row>
    <row r="34" spans="1:13" ht="20.100000000000001" customHeight="1" x14ac:dyDescent="0.25">
      <c r="A34" s="14"/>
      <c r="B34" s="9" t="s">
        <v>7</v>
      </c>
      <c r="C34" s="37">
        <v>32884.559999999998</v>
      </c>
      <c r="D34" s="187">
        <v>40175.08</v>
      </c>
      <c r="E34" s="330">
        <f t="shared" si="5"/>
        <v>0.22170039678195497</v>
      </c>
      <c r="G34" s="37">
        <v>13470.355</v>
      </c>
      <c r="H34" s="187">
        <v>17191.798999999999</v>
      </c>
      <c r="I34" s="330">
        <f t="shared" si="6"/>
        <v>0.2762691851848002</v>
      </c>
      <c r="K34" s="40">
        <f t="shared" si="7"/>
        <v>4.096255203049699</v>
      </c>
      <c r="L34" s="189">
        <f t="shared" si="8"/>
        <v>4.2792196057854763</v>
      </c>
      <c r="M34" s="330">
        <f t="shared" si="10"/>
        <v>4.4666260685994039E-2</v>
      </c>
    </row>
    <row r="35" spans="1:13" ht="20.100000000000001" customHeight="1" x14ac:dyDescent="0.25">
      <c r="A35" s="14"/>
      <c r="B35" s="9" t="s">
        <v>8</v>
      </c>
      <c r="C35" s="37">
        <v>536.57000000000016</v>
      </c>
      <c r="D35" s="187">
        <v>1147.4199999999998</v>
      </c>
      <c r="E35" s="330">
        <f t="shared" si="5"/>
        <v>1.1384348733622818</v>
      </c>
      <c r="G35" s="37">
        <v>311.71899999999999</v>
      </c>
      <c r="H35" s="187">
        <v>484.49500000000012</v>
      </c>
      <c r="I35" s="330">
        <f t="shared" si="6"/>
        <v>0.55426842765439432</v>
      </c>
      <c r="K35" s="40">
        <f t="shared" si="7"/>
        <v>5.8094749986022309</v>
      </c>
      <c r="L35" s="189">
        <f t="shared" si="8"/>
        <v>4.2224730264419321</v>
      </c>
      <c r="M35" s="330">
        <f t="shared" si="10"/>
        <v>-0.2731747657993423</v>
      </c>
    </row>
    <row r="36" spans="1:13" ht="20.100000000000001" customHeight="1" x14ac:dyDescent="0.25">
      <c r="A36" s="38"/>
      <c r="B36" s="39" t="s">
        <v>9</v>
      </c>
      <c r="C36" s="337">
        <v>689.37</v>
      </c>
      <c r="D36" s="338">
        <v>505.16999999999996</v>
      </c>
      <c r="E36" s="330">
        <f t="shared" si="5"/>
        <v>-0.26720048740154062</v>
      </c>
      <c r="G36" s="337">
        <v>99.84099999999998</v>
      </c>
      <c r="H36" s="338">
        <v>156.386</v>
      </c>
      <c r="I36" s="330">
        <f t="shared" si="6"/>
        <v>0.56635049729069242</v>
      </c>
      <c r="K36" s="40">
        <f t="shared" si="7"/>
        <v>1.4482933693082087</v>
      </c>
      <c r="L36" s="189">
        <f t="shared" si="8"/>
        <v>3.0957103549300236</v>
      </c>
      <c r="M36" s="330">
        <f t="shared" si="10"/>
        <v>1.1374884540200025</v>
      </c>
    </row>
    <row r="37" spans="1:13" ht="20.100000000000001" customHeight="1" x14ac:dyDescent="0.25">
      <c r="A37" s="14" t="s">
        <v>43</v>
      </c>
      <c r="B37" s="9"/>
      <c r="C37" s="25">
        <v>254.06</v>
      </c>
      <c r="D37" s="186">
        <v>258.87</v>
      </c>
      <c r="E37" s="339">
        <f t="shared" si="5"/>
        <v>1.8932535621506739E-2</v>
      </c>
      <c r="G37" s="25">
        <v>57.552999999999997</v>
      </c>
      <c r="H37" s="186">
        <v>59.401000000000003</v>
      </c>
      <c r="I37" s="339">
        <f t="shared" si="6"/>
        <v>3.2109533820999882E-2</v>
      </c>
      <c r="K37" s="340">
        <f t="shared" si="7"/>
        <v>2.2653310241675193</v>
      </c>
      <c r="L37" s="341">
        <f t="shared" si="8"/>
        <v>2.2946266465793643</v>
      </c>
      <c r="M37" s="339">
        <f t="shared" si="10"/>
        <v>1.2932159626697734E-2</v>
      </c>
    </row>
    <row r="38" spans="1:13" ht="20.100000000000001" customHeight="1" x14ac:dyDescent="0.25">
      <c r="A38" s="14" t="s">
        <v>10</v>
      </c>
      <c r="C38" s="25">
        <v>315.71000000000009</v>
      </c>
      <c r="D38" s="186">
        <v>591.63000000000011</v>
      </c>
      <c r="E38" s="330">
        <f t="shared" si="5"/>
        <v>0.87396661493142425</v>
      </c>
      <c r="G38" s="25">
        <v>279.82900000000001</v>
      </c>
      <c r="H38" s="186">
        <v>604.86900000000003</v>
      </c>
      <c r="I38" s="330">
        <f t="shared" si="6"/>
        <v>1.1615665281296792</v>
      </c>
      <c r="K38" s="40">
        <f t="shared" si="7"/>
        <v>8.8634823097146089</v>
      </c>
      <c r="L38" s="189">
        <f t="shared" si="8"/>
        <v>10.223771614015515</v>
      </c>
      <c r="M38" s="330">
        <f t="shared" si="10"/>
        <v>0.15347120429292146</v>
      </c>
    </row>
    <row r="39" spans="1:13" ht="20.100000000000001" customHeight="1" thickBot="1" x14ac:dyDescent="0.3">
      <c r="A39" s="14" t="s">
        <v>11</v>
      </c>
      <c r="B39" s="16"/>
      <c r="C39" s="27">
        <v>1138.1699999999998</v>
      </c>
      <c r="D39" s="188">
        <v>1086.45</v>
      </c>
      <c r="E39" s="342">
        <f t="shared" si="5"/>
        <v>-4.5441366403964088E-2</v>
      </c>
      <c r="G39" s="27">
        <v>266.58100000000002</v>
      </c>
      <c r="H39" s="188">
        <v>245.82900000000001</v>
      </c>
      <c r="I39" s="342">
        <f t="shared" si="6"/>
        <v>-7.784500770872646E-2</v>
      </c>
      <c r="K39" s="343">
        <f t="shared" si="7"/>
        <v>2.3421896553238977</v>
      </c>
      <c r="L39" s="344">
        <f t="shared" si="8"/>
        <v>2.2626812094436008</v>
      </c>
      <c r="M39" s="342">
        <f>(L39-K39)/K39</f>
        <v>-3.3946203160606876E-2</v>
      </c>
    </row>
    <row r="40" spans="1:13" ht="26.25" customHeight="1" thickBot="1" x14ac:dyDescent="0.3">
      <c r="A40" s="18" t="s">
        <v>12</v>
      </c>
      <c r="B40" s="60"/>
      <c r="C40" s="345">
        <f>C28+C29+C30+C33+C37+C38+C39</f>
        <v>118408.59</v>
      </c>
      <c r="D40" s="346">
        <f>D28+D29+D30+D33+D37+D38+D39</f>
        <v>144414.49</v>
      </c>
      <c r="E40" s="342">
        <f t="shared" si="5"/>
        <v>0.21962849148022112</v>
      </c>
      <c r="F40" s="2"/>
      <c r="G40" s="345">
        <f>G28+G29+G30+G33+G37+G38+G39</f>
        <v>30612.188999999995</v>
      </c>
      <c r="H40" s="346">
        <f>H28+H29+H30+H33+H37+H38+H39</f>
        <v>40693.591999999982</v>
      </c>
      <c r="I40" s="342">
        <f t="shared" si="6"/>
        <v>0.32932643268339906</v>
      </c>
      <c r="J40" s="2"/>
      <c r="K40" s="30">
        <f t="shared" si="7"/>
        <v>2.5853013704495593</v>
      </c>
      <c r="L40" s="347">
        <f t="shared" si="8"/>
        <v>2.8178330304666788</v>
      </c>
      <c r="M40" s="342">
        <f>(L40-K40)/K40</f>
        <v>8.9943734481015031E-2</v>
      </c>
    </row>
    <row r="42" spans="1:13" x14ac:dyDescent="0.25">
      <c r="A42" s="2"/>
    </row>
    <row r="43" spans="1:13" ht="8.25" customHeight="1" thickBot="1" x14ac:dyDescent="0.3"/>
    <row r="44" spans="1:13" ht="15" customHeight="1" x14ac:dyDescent="0.25">
      <c r="A44" s="390" t="s">
        <v>15</v>
      </c>
      <c r="B44" s="406"/>
      <c r="C44" s="409" t="s">
        <v>1</v>
      </c>
      <c r="D44" s="405"/>
      <c r="E44" s="176" t="s">
        <v>0</v>
      </c>
      <c r="G44" s="403">
        <v>1000</v>
      </c>
      <c r="H44" s="405"/>
      <c r="I44" s="176" t="s">
        <v>0</v>
      </c>
      <c r="K44" s="401" t="s">
        <v>22</v>
      </c>
      <c r="L44" s="402"/>
      <c r="M44" s="176" t="s">
        <v>0</v>
      </c>
    </row>
    <row r="45" spans="1:13" ht="15" customHeight="1" x14ac:dyDescent="0.25">
      <c r="A45" s="407"/>
      <c r="B45" s="411"/>
      <c r="C45" s="410" t="str">
        <f>C5</f>
        <v>mar</v>
      </c>
      <c r="D45" s="400"/>
      <c r="E45" s="177" t="str">
        <f>E5</f>
        <v>2021 /2020</v>
      </c>
      <c r="G45" s="399" t="str">
        <f>C5</f>
        <v>mar</v>
      </c>
      <c r="H45" s="400"/>
      <c r="I45" s="177" t="str">
        <f>E45</f>
        <v>2021 /2020</v>
      </c>
      <c r="K45" s="399" t="str">
        <f>C5</f>
        <v>mar</v>
      </c>
      <c r="L45" s="400"/>
      <c r="M45" s="177" t="str">
        <f>M25</f>
        <v>2021 /2020</v>
      </c>
    </row>
    <row r="46" spans="1:13" ht="15.75" customHeight="1" x14ac:dyDescent="0.25">
      <c r="A46" s="407"/>
      <c r="B46" s="411"/>
      <c r="C46" s="185">
        <f>C6</f>
        <v>2020</v>
      </c>
      <c r="D46" s="183">
        <f>D6</f>
        <v>2021</v>
      </c>
      <c r="E46" s="177" t="str">
        <f>E26</f>
        <v>HL</v>
      </c>
      <c r="G46" s="329">
        <f>C6</f>
        <v>2020</v>
      </c>
      <c r="H46" s="184">
        <f>D6</f>
        <v>2021</v>
      </c>
      <c r="I46" s="316">
        <f>I26</f>
        <v>1000</v>
      </c>
      <c r="K46" s="329">
        <f>K26</f>
        <v>2020</v>
      </c>
      <c r="L46" s="184">
        <f>L26</f>
        <v>2021</v>
      </c>
      <c r="M46" s="177"/>
    </row>
    <row r="47" spans="1:13" s="365" customFormat="1" ht="19.5" customHeight="1" x14ac:dyDescent="0.25">
      <c r="A47" s="29" t="s">
        <v>152</v>
      </c>
      <c r="B47" s="21"/>
      <c r="C47" s="95">
        <f>C48+C49</f>
        <v>69393.479999999981</v>
      </c>
      <c r="D47" s="331">
        <f>D48+D49</f>
        <v>80785.920000000027</v>
      </c>
      <c r="E47" s="332">
        <f t="shared" ref="E47:E60" si="11">(D47-C47)/C47</f>
        <v>0.16417161958155219</v>
      </c>
      <c r="F47"/>
      <c r="G47" s="95">
        <f>G48+G49</f>
        <v>21053.939000000006</v>
      </c>
      <c r="H47" s="331">
        <f>H48+H49</f>
        <v>25423.165000000019</v>
      </c>
      <c r="I47" s="332">
        <f t="shared" ref="I47:I60" si="12">(H47-G47)/G47</f>
        <v>0.20752534715712875</v>
      </c>
      <c r="J47"/>
      <c r="K47" s="335">
        <f t="shared" ref="K47:K60" si="13">(G47/C47)*10</f>
        <v>3.0339938276621972</v>
      </c>
      <c r="L47" s="336">
        <f t="shared" ref="L47:L60" si="14">(H47/D47)*10</f>
        <v>3.1469796964619592</v>
      </c>
      <c r="M47" s="332">
        <f>(L47-K47)/K47</f>
        <v>3.7239979781640412E-2</v>
      </c>
    </row>
    <row r="48" spans="1:13" ht="20.100000000000001" customHeight="1" x14ac:dyDescent="0.25">
      <c r="A48" s="366"/>
      <c r="B48" s="1" t="s">
        <v>4</v>
      </c>
      <c r="C48" s="25">
        <v>33564.35</v>
      </c>
      <c r="D48" s="186">
        <v>39211.360000000008</v>
      </c>
      <c r="E48" s="330">
        <f t="shared" si="11"/>
        <v>0.16824428299669172</v>
      </c>
      <c r="G48" s="25">
        <v>11864.803000000005</v>
      </c>
      <c r="H48" s="186">
        <v>14537.208000000013</v>
      </c>
      <c r="I48" s="330">
        <f t="shared" si="12"/>
        <v>0.22523804230040792</v>
      </c>
      <c r="K48" s="40">
        <f t="shared" si="13"/>
        <v>3.5349419845758985</v>
      </c>
      <c r="L48" s="189">
        <f t="shared" si="14"/>
        <v>3.7073970400414602</v>
      </c>
      <c r="M48" s="330">
        <f>(L48-K48)/K48</f>
        <v>4.8785823421724946E-2</v>
      </c>
    </row>
    <row r="49" spans="1:1023 1025:2047 2049:3071 3073:4095 4097:5119 5121:6143 6145:7167 7169:8191 8193:9215 9217:10239 10241:11263 11265:12287 12289:13311 13313:14335 14337:15359 15361:16379" ht="20.100000000000001" customHeight="1" x14ac:dyDescent="0.25">
      <c r="A49" s="367"/>
      <c r="B49" s="1" t="s">
        <v>5</v>
      </c>
      <c r="C49" s="25">
        <v>35829.12999999999</v>
      </c>
      <c r="D49" s="186">
        <v>41574.560000000019</v>
      </c>
      <c r="E49" s="330">
        <f t="shared" si="11"/>
        <v>0.16035639157300305</v>
      </c>
      <c r="G49" s="25">
        <v>9189.1360000000004</v>
      </c>
      <c r="H49" s="186">
        <v>10885.957000000006</v>
      </c>
      <c r="I49" s="330">
        <f t="shared" si="12"/>
        <v>0.18465511882727662</v>
      </c>
      <c r="K49" s="40">
        <f t="shared" si="13"/>
        <v>2.5647108930638289</v>
      </c>
      <c r="L49" s="189">
        <f t="shared" si="14"/>
        <v>2.6184178497619697</v>
      </c>
      <c r="M49" s="330">
        <f>(L49-K49)/K49</f>
        <v>2.0940744956240227E-2</v>
      </c>
    </row>
    <row r="50" spans="1:1023 1025:2047 2049:3071 3073:4095 4097:5119 5121:6143 6145:7167 7169:8191 8193:9215 9217:10239 10241:11263 11265:12287 12289:13311 13313:14335 14337:15359 15361:16379" ht="20.100000000000001" customHeight="1" x14ac:dyDescent="0.25">
      <c r="A50" s="29" t="s">
        <v>41</v>
      </c>
      <c r="B50" s="21"/>
      <c r="C50" s="95">
        <f>C51+C52</f>
        <v>54398.089999999982</v>
      </c>
      <c r="D50" s="331">
        <f>D51+D52</f>
        <v>62850.360000000022</v>
      </c>
      <c r="E50" s="332">
        <f t="shared" si="11"/>
        <v>0.15537806566370332</v>
      </c>
      <c r="G50" s="95">
        <f>G51+G52</f>
        <v>6582.9089999999969</v>
      </c>
      <c r="H50" s="331">
        <f>H51+H52</f>
        <v>7768.9429999999984</v>
      </c>
      <c r="I50" s="332">
        <f t="shared" si="12"/>
        <v>0.18016867618859717</v>
      </c>
      <c r="K50" s="335">
        <f t="shared" si="13"/>
        <v>1.210136054409263</v>
      </c>
      <c r="L50" s="336">
        <f t="shared" si="14"/>
        <v>1.2361015911444255</v>
      </c>
      <c r="M50" s="332">
        <f>(L50-K50)/K50</f>
        <v>2.145670864077992E-2</v>
      </c>
    </row>
    <row r="51" spans="1:1023 1025:2047 2049:3071 3073:4095 4097:5119 5121:6143 6145:7167 7169:8191 8193:9215 9217:10239 10241:11263 11265:12287 12289:13311 13313:14335 14337:15359 15361:16379" ht="20.100000000000001" customHeight="1" x14ac:dyDescent="0.25">
      <c r="A51" s="14"/>
      <c r="B51" t="s">
        <v>6</v>
      </c>
      <c r="C51" s="37">
        <v>52472.539999999979</v>
      </c>
      <c r="D51" s="187">
        <v>60924.340000000026</v>
      </c>
      <c r="E51" s="330">
        <f t="shared" si="11"/>
        <v>0.16107091442495541</v>
      </c>
      <c r="G51" s="37">
        <v>6217.051999999997</v>
      </c>
      <c r="H51" s="187">
        <v>7318.4929999999986</v>
      </c>
      <c r="I51" s="330">
        <f t="shared" si="12"/>
        <v>0.17716451462847699</v>
      </c>
      <c r="K51" s="40">
        <f t="shared" si="13"/>
        <v>1.184820098283788</v>
      </c>
      <c r="L51" s="189">
        <f t="shared" si="14"/>
        <v>1.2012428858482498</v>
      </c>
      <c r="M51" s="330">
        <f t="shared" ref="M51:M58" si="15">(L51-K51)/K51</f>
        <v>1.3860996777696644E-2</v>
      </c>
    </row>
    <row r="52" spans="1:1023 1025:2047 2049:3071 3073:4095 4097:5119 5121:6143 6145:7167 7169:8191 8193:9215 9217:10239 10241:11263 11265:12287 12289:13311 13313:14335 14337:15359 15361:16379" ht="20.100000000000001" customHeight="1" x14ac:dyDescent="0.25">
      <c r="A52" s="14"/>
      <c r="B52" t="s">
        <v>42</v>
      </c>
      <c r="C52" s="37">
        <v>1925.5499999999997</v>
      </c>
      <c r="D52" s="187">
        <v>1926.02</v>
      </c>
      <c r="E52" s="330">
        <f t="shared" si="11"/>
        <v>2.4408610526875684E-4</v>
      </c>
      <c r="G52" s="37">
        <v>365.85700000000008</v>
      </c>
      <c r="H52" s="187">
        <v>450.44999999999987</v>
      </c>
      <c r="I52" s="330">
        <f t="shared" si="12"/>
        <v>0.23121875486870491</v>
      </c>
      <c r="K52" s="40">
        <f t="shared" si="13"/>
        <v>1.9000129833034722</v>
      </c>
      <c r="L52" s="189">
        <f t="shared" si="14"/>
        <v>2.338760760532081</v>
      </c>
      <c r="M52" s="330">
        <f t="shared" si="15"/>
        <v>0.23091830481377901</v>
      </c>
    </row>
    <row r="53" spans="1:1023 1025:2047 2049:3071 3073:4095 4097:5119 5121:6143 6145:7167 7169:8191 8193:9215 9217:10239 10241:11263 11265:12287 12289:13311 13313:14335 14337:15359 15361:16379" ht="20.100000000000001" customHeight="1" x14ac:dyDescent="0.25">
      <c r="A53" s="29" t="s">
        <v>40</v>
      </c>
      <c r="B53" s="21"/>
      <c r="C53" s="95">
        <f>SUM(C54:C56)</f>
        <v>11040.09</v>
      </c>
      <c r="D53" s="331">
        <f>SUM(D54:D56)</f>
        <v>15033.23</v>
      </c>
      <c r="E53" s="332">
        <f t="shared" si="11"/>
        <v>0.36169451517152479</v>
      </c>
      <c r="G53" s="95">
        <f>SUM(G54:G56)</f>
        <v>7414.8499999999995</v>
      </c>
      <c r="H53" s="331">
        <f>SUM(H54:H56)</f>
        <v>11358.080000000002</v>
      </c>
      <c r="I53" s="332">
        <f t="shared" si="12"/>
        <v>0.5318017222196002</v>
      </c>
      <c r="K53" s="335">
        <f t="shared" si="13"/>
        <v>6.7162948852772031</v>
      </c>
      <c r="L53" s="336">
        <f t="shared" si="14"/>
        <v>7.555315790418959</v>
      </c>
      <c r="M53" s="332">
        <f t="shared" si="15"/>
        <v>0.12492317854907986</v>
      </c>
    </row>
    <row r="54" spans="1:1023 1025:2047 2049:3071 3073:4095 4097:5119 5121:6143 6145:7167 7169:8191 8193:9215 9217:10239 10241:11263 11265:12287 12289:13311 13313:14335 14337:15359 15361:16379" ht="20.100000000000001" customHeight="1" x14ac:dyDescent="0.25">
      <c r="A54" s="14"/>
      <c r="B54" s="9" t="s">
        <v>7</v>
      </c>
      <c r="C54" s="37">
        <v>10187.42</v>
      </c>
      <c r="D54" s="187">
        <v>13959.07</v>
      </c>
      <c r="E54" s="330">
        <f t="shared" si="11"/>
        <v>0.37022622018136092</v>
      </c>
      <c r="G54" s="37">
        <v>6580.3729999999996</v>
      </c>
      <c r="H54" s="187">
        <v>9711.4220000000005</v>
      </c>
      <c r="I54" s="330">
        <f t="shared" si="12"/>
        <v>0.47581634050227867</v>
      </c>
      <c r="K54" s="40">
        <f t="shared" si="13"/>
        <v>6.4593125639268827</v>
      </c>
      <c r="L54" s="189">
        <f t="shared" si="14"/>
        <v>6.9570694895863419</v>
      </c>
      <c r="M54" s="330">
        <f t="shared" si="15"/>
        <v>7.7060355995042948E-2</v>
      </c>
    </row>
    <row r="55" spans="1:1023 1025:2047 2049:3071 3073:4095 4097:5119 5121:6143 6145:7167 7169:8191 8193:9215 9217:10239 10241:11263 11265:12287 12289:13311 13313:14335 14337:15359 15361:16379" ht="20.100000000000001" customHeight="1" x14ac:dyDescent="0.25">
      <c r="A55" s="14"/>
      <c r="B55" s="9" t="s">
        <v>8</v>
      </c>
      <c r="C55" s="37">
        <v>689.97</v>
      </c>
      <c r="D55" s="187">
        <v>967.24999999999989</v>
      </c>
      <c r="E55" s="330">
        <f t="shared" si="11"/>
        <v>0.40187254518312371</v>
      </c>
      <c r="G55" s="37">
        <v>757.15000000000009</v>
      </c>
      <c r="H55" s="187">
        <v>1574.7250000000001</v>
      </c>
      <c r="I55" s="330">
        <f t="shared" si="12"/>
        <v>1.0798058508881991</v>
      </c>
      <c r="K55" s="40">
        <f t="shared" si="13"/>
        <v>10.973665521689348</v>
      </c>
      <c r="L55" s="189">
        <f t="shared" si="14"/>
        <v>16.280434220728875</v>
      </c>
      <c r="M55" s="330">
        <f t="shared" si="15"/>
        <v>0.48359125659067587</v>
      </c>
    </row>
    <row r="56" spans="1:1023 1025:2047 2049:3071 3073:4095 4097:5119 5121:6143 6145:7167 7169:8191 8193:9215 9217:10239 10241:11263 11265:12287 12289:13311 13313:14335 14337:15359 15361:16379" ht="20.100000000000001" customHeight="1" x14ac:dyDescent="0.25">
      <c r="A56" s="38"/>
      <c r="B56" s="39" t="s">
        <v>9</v>
      </c>
      <c r="C56" s="337">
        <v>162.69999999999996</v>
      </c>
      <c r="D56" s="338">
        <v>106.91000000000001</v>
      </c>
      <c r="E56" s="330">
        <f t="shared" si="11"/>
        <v>-0.34290104486785472</v>
      </c>
      <c r="G56" s="337">
        <v>77.327000000000012</v>
      </c>
      <c r="H56" s="338">
        <v>71.932999999999993</v>
      </c>
      <c r="I56" s="330">
        <f t="shared" si="12"/>
        <v>-6.9755712752337717E-2</v>
      </c>
      <c r="K56" s="40">
        <f t="shared" si="13"/>
        <v>4.752735095267365</v>
      </c>
      <c r="L56" s="189">
        <f t="shared" si="14"/>
        <v>6.7283696567206057</v>
      </c>
      <c r="M56" s="330">
        <f t="shared" si="15"/>
        <v>0.41568371092689765</v>
      </c>
    </row>
    <row r="57" spans="1:1023 1025:2047 2049:3071 3073:4095 4097:5119 5121:6143 6145:7167 7169:8191 8193:9215 9217:10239 10241:11263 11265:12287 12289:13311 13313:14335 14337:15359 15361:16379" ht="20.100000000000001" customHeight="1" x14ac:dyDescent="0.25">
      <c r="A57" s="14" t="s">
        <v>43</v>
      </c>
      <c r="B57" s="9"/>
      <c r="C57" s="25">
        <v>4.79</v>
      </c>
      <c r="D57" s="186">
        <v>164.11</v>
      </c>
      <c r="E57" s="339">
        <f t="shared" si="11"/>
        <v>33.260960334029235</v>
      </c>
      <c r="G57" s="25">
        <v>2.1549999999999998</v>
      </c>
      <c r="H57" s="186">
        <v>425.78400000000005</v>
      </c>
      <c r="I57" s="339">
        <f t="shared" si="12"/>
        <v>196.57958236658939</v>
      </c>
      <c r="K57" s="340">
        <f t="shared" si="13"/>
        <v>4.4989561586638827</v>
      </c>
      <c r="L57" s="341">
        <f t="shared" si="14"/>
        <v>25.945036865517032</v>
      </c>
      <c r="M57" s="339">
        <f t="shared" si="15"/>
        <v>4.7669014656996103</v>
      </c>
    </row>
    <row r="58" spans="1:1023 1025:2047 2049:3071 3073:4095 4097:5119 5121:6143 6145:7167 7169:8191 8193:9215 9217:10239 10241:11263 11265:12287 12289:13311 13313:14335 14337:15359 15361:16379" ht="20.100000000000001" customHeight="1" x14ac:dyDescent="0.25">
      <c r="A58" s="14" t="s">
        <v>10</v>
      </c>
      <c r="C58" s="25">
        <v>878.45000000000016</v>
      </c>
      <c r="D58" s="186">
        <v>1118.33</v>
      </c>
      <c r="E58" s="330">
        <f t="shared" si="11"/>
        <v>0.27307188798451787</v>
      </c>
      <c r="G58" s="25">
        <v>415.86999999999995</v>
      </c>
      <c r="H58" s="186">
        <v>522.23599999999999</v>
      </c>
      <c r="I58" s="330">
        <f t="shared" si="12"/>
        <v>0.25576742732103797</v>
      </c>
      <c r="K58" s="40">
        <f t="shared" si="13"/>
        <v>4.7341339859980636</v>
      </c>
      <c r="L58" s="189">
        <f t="shared" si="14"/>
        <v>4.6697844106837874</v>
      </c>
      <c r="M58" s="330">
        <f t="shared" si="15"/>
        <v>-1.3592681471331414E-2</v>
      </c>
    </row>
    <row r="59" spans="1:1023 1025:2047 2049:3071 3073:4095 4097:5119 5121:6143 6145:7167 7169:8191 8193:9215 9217:10239 10241:11263 11265:12287 12289:13311 13313:14335 14337:15359 15361:16379" ht="20.100000000000001" customHeight="1" thickBot="1" x14ac:dyDescent="0.3">
      <c r="A59" s="14" t="s">
        <v>11</v>
      </c>
      <c r="B59" s="16"/>
      <c r="C59" s="27">
        <v>849.31999999999994</v>
      </c>
      <c r="D59" s="188">
        <v>652.54999999999984</v>
      </c>
      <c r="E59" s="342">
        <f t="shared" si="11"/>
        <v>-0.23167946121603178</v>
      </c>
      <c r="G59" s="27">
        <v>192.88000000000002</v>
      </c>
      <c r="H59" s="188">
        <v>115.628</v>
      </c>
      <c r="I59" s="342">
        <f t="shared" si="12"/>
        <v>-0.40051845707175454</v>
      </c>
      <c r="K59" s="343">
        <f t="shared" si="13"/>
        <v>2.2709932652003961</v>
      </c>
      <c r="L59" s="344">
        <f t="shared" si="14"/>
        <v>1.7719408474446408</v>
      </c>
      <c r="M59" s="342">
        <f>(L59-K59)/K59</f>
        <v>-0.21975072555387706</v>
      </c>
    </row>
    <row r="60" spans="1:1023 1025:2047 2049:3071 3073:4095 4097:5119 5121:6143 6145:7167 7169:8191 8193:9215 9217:10239 10241:11263 11265:12287 12289:13311 13313:14335 14337:15359 15361:16379" ht="26.25" customHeight="1" thickBot="1" x14ac:dyDescent="0.3">
      <c r="A60" s="18" t="s">
        <v>12</v>
      </c>
      <c r="B60" s="60"/>
      <c r="C60" s="345">
        <f>C48+C49+C50+C53+C57+C58+C59</f>
        <v>136564.22</v>
      </c>
      <c r="D60" s="346">
        <f>D48+D49+D50+D53+D57+D58+D59</f>
        <v>160604.50000000003</v>
      </c>
      <c r="E60" s="342">
        <f t="shared" si="11"/>
        <v>0.17603644644256033</v>
      </c>
      <c r="F60" s="2"/>
      <c r="G60" s="345">
        <f>G48+G49+G50+G53+G57+G58+G59</f>
        <v>35662.603000000003</v>
      </c>
      <c r="H60" s="346">
        <f>H48+H49+H50+H53+H57+H58+H59</f>
        <v>45613.83600000001</v>
      </c>
      <c r="I60" s="342">
        <f t="shared" si="12"/>
        <v>0.27903832482446689</v>
      </c>
      <c r="J60" s="2"/>
      <c r="K60" s="30">
        <f t="shared" si="13"/>
        <v>2.6114162992326984</v>
      </c>
      <c r="L60" s="347">
        <f t="shared" si="14"/>
        <v>2.840134367343381</v>
      </c>
      <c r="M60" s="342">
        <f>(L60-K60)/K60</f>
        <v>8.7583916887508856E-2</v>
      </c>
    </row>
    <row r="62" spans="1:1023 1025:2047 2049:3071 3073:4095 4097:5119 5121:6143 6145:7167 7169:8191 8193:9215 9217:10239 10241:11263 11265:12287 12289:13311 13313:14335 14337:15359 15361:16379" x14ac:dyDescent="0.25">
      <c r="A62" s="2" t="s">
        <v>126</v>
      </c>
      <c r="C62" s="2"/>
      <c r="E62" s="2"/>
      <c r="G62" s="2"/>
      <c r="I62" s="2"/>
      <c r="K62" s="2"/>
      <c r="L62"/>
      <c r="M62" s="2"/>
      <c r="O62" s="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</row>
  </sheetData>
  <sheetProtection formatColumns="0" selectLockedCells="1" selectUnlockedCells="1"/>
  <mergeCells count="21">
    <mergeCell ref="K4:L4"/>
    <mergeCell ref="G5:H5"/>
    <mergeCell ref="K5:L5"/>
    <mergeCell ref="K24:L24"/>
    <mergeCell ref="C5:D5"/>
    <mergeCell ref="C25:D25"/>
    <mergeCell ref="G25:H25"/>
    <mergeCell ref="A4:B6"/>
    <mergeCell ref="C4:D4"/>
    <mergeCell ref="G4:H4"/>
    <mergeCell ref="A24:B26"/>
    <mergeCell ref="C24:D24"/>
    <mergeCell ref="G24:H24"/>
    <mergeCell ref="K45:L45"/>
    <mergeCell ref="K25:L25"/>
    <mergeCell ref="K44:L44"/>
    <mergeCell ref="A44:B46"/>
    <mergeCell ref="C44:D44"/>
    <mergeCell ref="G44:H44"/>
    <mergeCell ref="C45:D45"/>
    <mergeCell ref="G45:H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E8:E20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E28:E40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E48:E60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I8:I20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I28:I40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I48:I60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E47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I47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O19"/>
  <sheetViews>
    <sheetView showGridLines="0" workbookViewId="0">
      <selection activeCell="K1" sqref="K1:L104857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7" width="10.85546875" customWidth="1"/>
    <col min="8" max="8" width="2.140625" customWidth="1"/>
    <col min="11" max="11" width="10.85546875" customWidth="1"/>
    <col min="12" max="12" width="2" style="13" customWidth="1"/>
    <col min="13" max="14" width="9.140625" style="41"/>
    <col min="15" max="15" width="10.85546875" customWidth="1"/>
  </cols>
  <sheetData>
    <row r="1" spans="1:15" ht="15.75" x14ac:dyDescent="0.25">
      <c r="A1" s="36" t="s">
        <v>98</v>
      </c>
      <c r="B1" s="6"/>
    </row>
    <row r="3" spans="1:15" ht="15.75" thickBot="1" x14ac:dyDescent="0.3"/>
    <row r="4" spans="1:15" x14ac:dyDescent="0.25">
      <c r="A4" s="390" t="s">
        <v>16</v>
      </c>
      <c r="B4" s="406"/>
      <c r="C4" s="406"/>
      <c r="D4" s="406"/>
      <c r="E4" s="409" t="s">
        <v>1</v>
      </c>
      <c r="F4" s="405"/>
      <c r="G4" s="176" t="s">
        <v>0</v>
      </c>
      <c r="I4" s="403" t="s">
        <v>19</v>
      </c>
      <c r="J4" s="402"/>
      <c r="K4" s="176" t="s">
        <v>0</v>
      </c>
      <c r="L4"/>
      <c r="M4" s="401" t="s">
        <v>22</v>
      </c>
      <c r="N4" s="402"/>
      <c r="O4" s="176" t="s">
        <v>0</v>
      </c>
    </row>
    <row r="5" spans="1:15" x14ac:dyDescent="0.25">
      <c r="A5" s="407"/>
      <c r="B5" s="408"/>
      <c r="C5" s="408"/>
      <c r="D5" s="408"/>
      <c r="E5" s="410" t="s">
        <v>149</v>
      </c>
      <c r="F5" s="400"/>
      <c r="G5" s="177" t="s">
        <v>120</v>
      </c>
      <c r="I5" s="399" t="str">
        <f>E5</f>
        <v>jan-mar</v>
      </c>
      <c r="J5" s="404"/>
      <c r="K5" s="177" t="str">
        <f>G5</f>
        <v>2021 /2020</v>
      </c>
      <c r="L5"/>
      <c r="M5" s="399" t="str">
        <f>E5</f>
        <v>jan-mar</v>
      </c>
      <c r="N5" s="400"/>
      <c r="O5" s="177" t="str">
        <f>K5</f>
        <v>2021 /2020</v>
      </c>
    </row>
    <row r="6" spans="1:15" ht="19.5" customHeight="1" thickBot="1" x14ac:dyDescent="0.3">
      <c r="A6" s="391"/>
      <c r="B6" s="412"/>
      <c r="C6" s="412"/>
      <c r="D6" s="412"/>
      <c r="E6" s="120">
        <v>2020</v>
      </c>
      <c r="F6" s="190">
        <v>2021</v>
      </c>
      <c r="G6" s="177" t="s">
        <v>1</v>
      </c>
      <c r="I6" s="182">
        <f>E6</f>
        <v>2020</v>
      </c>
      <c r="J6" s="184">
        <f>F6</f>
        <v>2021</v>
      </c>
      <c r="K6" s="316">
        <v>1000</v>
      </c>
      <c r="L6"/>
      <c r="M6" s="225">
        <f>E6</f>
        <v>2020</v>
      </c>
      <c r="N6" s="184">
        <f>F6</f>
        <v>2021</v>
      </c>
      <c r="O6" s="177"/>
    </row>
    <row r="7" spans="1:15" ht="24" customHeight="1" thickBot="1" x14ac:dyDescent="0.3">
      <c r="A7" s="18" t="s">
        <v>20</v>
      </c>
      <c r="B7" s="19"/>
      <c r="C7" s="19"/>
      <c r="D7" s="19"/>
      <c r="E7" s="47">
        <v>322456.45000000013</v>
      </c>
      <c r="F7" s="197">
        <v>358275.74999999994</v>
      </c>
      <c r="G7" s="214">
        <f t="shared" ref="G7:G18" si="0">(F7-E7)/E7</f>
        <v>0.11108259735539419</v>
      </c>
      <c r="H7" s="52"/>
      <c r="I7" s="47">
        <v>85284.900000000038</v>
      </c>
      <c r="J7" s="197">
        <v>100757.59700000007</v>
      </c>
      <c r="K7" s="214">
        <f t="shared" ref="K7:K18" si="1">(J7-I7)/I7</f>
        <v>0.18142364005820516</v>
      </c>
      <c r="L7" s="52"/>
      <c r="M7" s="305">
        <f t="shared" ref="M7:M18" si="2">(I7/E7)*10</f>
        <v>2.6448501805437603</v>
      </c>
      <c r="N7" s="306">
        <f t="shared" ref="N7:N18" si="3">(J7/F7)*10</f>
        <v>2.8122918450383558</v>
      </c>
      <c r="O7" s="70">
        <f>(N7-M7)/M7</f>
        <v>6.3308563080942015E-2</v>
      </c>
    </row>
    <row r="8" spans="1:15" s="9" customFormat="1" ht="24" customHeight="1" x14ac:dyDescent="0.25">
      <c r="A8" s="58"/>
      <c r="B8" s="232" t="s">
        <v>35</v>
      </c>
      <c r="C8" s="232"/>
      <c r="D8" s="233"/>
      <c r="E8" s="307">
        <v>258892.63000000009</v>
      </c>
      <c r="F8" s="308">
        <v>295481.11</v>
      </c>
      <c r="G8" s="275">
        <f t="shared" si="0"/>
        <v>0.14132685043989041</v>
      </c>
      <c r="H8" s="57"/>
      <c r="I8" s="307">
        <v>78796.96500000004</v>
      </c>
      <c r="J8" s="308">
        <v>93886.840000000069</v>
      </c>
      <c r="K8" s="276">
        <f t="shared" si="1"/>
        <v>0.19150325142599112</v>
      </c>
      <c r="L8" s="57"/>
      <c r="M8" s="309">
        <f t="shared" si="2"/>
        <v>3.0436156100697036</v>
      </c>
      <c r="N8" s="310">
        <f t="shared" si="3"/>
        <v>3.1774227462459468</v>
      </c>
      <c r="O8" s="237">
        <f t="shared" ref="O8:O18" si="4">(N8-M8)/M8</f>
        <v>4.3963217869413804E-2</v>
      </c>
    </row>
    <row r="9" spans="1:15" ht="24" customHeight="1" x14ac:dyDescent="0.25">
      <c r="A9" s="14"/>
      <c r="B9" s="1" t="s">
        <v>39</v>
      </c>
      <c r="D9" s="1"/>
      <c r="E9" s="288">
        <v>37607.93</v>
      </c>
      <c r="F9" s="289">
        <v>43458.170000000006</v>
      </c>
      <c r="G9" s="237">
        <f t="shared" si="0"/>
        <v>0.15555868137384868</v>
      </c>
      <c r="H9" s="8"/>
      <c r="I9" s="288">
        <v>4628.8370000000014</v>
      </c>
      <c r="J9" s="289">
        <v>5450.3289999999997</v>
      </c>
      <c r="K9" s="237">
        <f t="shared" si="1"/>
        <v>0.17747265673861451</v>
      </c>
      <c r="L9" s="8"/>
      <c r="M9" s="309">
        <f t="shared" si="2"/>
        <v>1.2308140862844621</v>
      </c>
      <c r="N9" s="310">
        <f t="shared" si="3"/>
        <v>1.2541552025775586</v>
      </c>
      <c r="O9" s="237">
        <f t="shared" si="4"/>
        <v>1.8963965844393183E-2</v>
      </c>
    </row>
    <row r="10" spans="1:15" ht="24" customHeight="1" thickBot="1" x14ac:dyDescent="0.3">
      <c r="A10" s="14"/>
      <c r="B10" s="1" t="s">
        <v>38</v>
      </c>
      <c r="D10" s="1"/>
      <c r="E10" s="288">
        <v>25955.890000000007</v>
      </c>
      <c r="F10" s="289">
        <v>19336.469999999998</v>
      </c>
      <c r="G10" s="245">
        <f t="shared" si="0"/>
        <v>-0.25502573789610017</v>
      </c>
      <c r="H10" s="8"/>
      <c r="I10" s="288">
        <v>1859.0980000000004</v>
      </c>
      <c r="J10" s="289">
        <v>1420.4279999999997</v>
      </c>
      <c r="K10" s="278">
        <f t="shared" si="1"/>
        <v>-0.23595851321447317</v>
      </c>
      <c r="L10" s="8"/>
      <c r="M10" s="309">
        <f t="shared" si="2"/>
        <v>0.71625284280369506</v>
      </c>
      <c r="N10" s="310">
        <f t="shared" si="3"/>
        <v>0.7345849578542516</v>
      </c>
      <c r="O10" s="237">
        <f t="shared" si="4"/>
        <v>2.5594474402080472E-2</v>
      </c>
    </row>
    <row r="11" spans="1:15" ht="24" customHeight="1" thickBot="1" x14ac:dyDescent="0.3">
      <c r="A11" s="18" t="s">
        <v>21</v>
      </c>
      <c r="B11" s="19"/>
      <c r="C11" s="19"/>
      <c r="D11" s="19"/>
      <c r="E11" s="47">
        <v>384861.7300000001</v>
      </c>
      <c r="F11" s="197">
        <v>406846.53000000026</v>
      </c>
      <c r="G11" s="214">
        <f t="shared" si="0"/>
        <v>5.7123892261254861E-2</v>
      </c>
      <c r="H11" s="52"/>
      <c r="I11" s="47">
        <v>98620.367999999653</v>
      </c>
      <c r="J11" s="197">
        <v>107107.97199999992</v>
      </c>
      <c r="K11" s="214">
        <f t="shared" si="1"/>
        <v>8.6063398181603815E-2</v>
      </c>
      <c r="L11" s="8"/>
      <c r="M11" s="311">
        <f t="shared" si="2"/>
        <v>2.5624882993692211</v>
      </c>
      <c r="N11" s="312">
        <f t="shared" si="3"/>
        <v>2.6326382088105764</v>
      </c>
      <c r="O11" s="72">
        <f t="shared" si="4"/>
        <v>2.7375699416314746E-2</v>
      </c>
    </row>
    <row r="12" spans="1:15" s="9" customFormat="1" ht="24" customHeight="1" x14ac:dyDescent="0.25">
      <c r="A12" s="58"/>
      <c r="B12" s="5" t="s">
        <v>35</v>
      </c>
      <c r="C12" s="5"/>
      <c r="D12" s="5"/>
      <c r="E12" s="281">
        <v>291580.14000000013</v>
      </c>
      <c r="F12" s="282">
        <v>319650.56000000029</v>
      </c>
      <c r="G12" s="275">
        <f t="shared" si="0"/>
        <v>9.6269999733178485E-2</v>
      </c>
      <c r="H12" s="57"/>
      <c r="I12" s="281">
        <v>90668.715999999651</v>
      </c>
      <c r="J12" s="282">
        <v>98727.869999999923</v>
      </c>
      <c r="K12" s="275">
        <f t="shared" si="1"/>
        <v>8.8885718862504931E-2</v>
      </c>
      <c r="L12" s="57"/>
      <c r="M12" s="309">
        <f t="shared" si="2"/>
        <v>3.1095641836237409</v>
      </c>
      <c r="N12" s="310">
        <f t="shared" si="3"/>
        <v>3.0886187091303654</v>
      </c>
      <c r="O12" s="237">
        <f t="shared" si="4"/>
        <v>-6.735823175377134E-3</v>
      </c>
    </row>
    <row r="13" spans="1:15" ht="24" customHeight="1" x14ac:dyDescent="0.25">
      <c r="A13" s="14"/>
      <c r="B13" s="5" t="s">
        <v>39</v>
      </c>
      <c r="D13" s="5"/>
      <c r="E13" s="262">
        <v>38771.719999999987</v>
      </c>
      <c r="F13" s="263">
        <v>38736.170000000006</v>
      </c>
      <c r="G13" s="237">
        <f t="shared" si="0"/>
        <v>-9.1690541456456137E-4</v>
      </c>
      <c r="H13" s="239"/>
      <c r="I13" s="262">
        <v>3836.9709999999991</v>
      </c>
      <c r="J13" s="263">
        <v>4283.7339999999995</v>
      </c>
      <c r="K13" s="237">
        <f t="shared" si="1"/>
        <v>0.11643637650636413</v>
      </c>
      <c r="L13" s="239"/>
      <c r="M13" s="309">
        <f t="shared" si="2"/>
        <v>0.98963136017695374</v>
      </c>
      <c r="N13" s="310">
        <f t="shared" si="3"/>
        <v>1.1058744320876326</v>
      </c>
      <c r="O13" s="237">
        <f t="shared" si="4"/>
        <v>0.11746098253181234</v>
      </c>
    </row>
    <row r="14" spans="1:15" ht="24" customHeight="1" thickBot="1" x14ac:dyDescent="0.3">
      <c r="A14" s="14"/>
      <c r="B14" s="1" t="s">
        <v>38</v>
      </c>
      <c r="D14" s="1"/>
      <c r="E14" s="262">
        <v>54509.87000000001</v>
      </c>
      <c r="F14" s="263">
        <v>48459.799999999988</v>
      </c>
      <c r="G14" s="245">
        <f t="shared" si="0"/>
        <v>-0.11099035825988983</v>
      </c>
      <c r="H14" s="239"/>
      <c r="I14" s="262">
        <v>4114.6810000000014</v>
      </c>
      <c r="J14" s="263">
        <v>4096.3680000000004</v>
      </c>
      <c r="K14" s="278">
        <f t="shared" si="1"/>
        <v>-4.4506487866255015E-3</v>
      </c>
      <c r="L14" s="239"/>
      <c r="M14" s="309">
        <f t="shared" si="2"/>
        <v>0.75485063530696384</v>
      </c>
      <c r="N14" s="310">
        <f t="shared" si="3"/>
        <v>0.84531260962694876</v>
      </c>
      <c r="O14" s="237">
        <f t="shared" si="4"/>
        <v>0.11984089313669069</v>
      </c>
    </row>
    <row r="15" spans="1:15" ht="24" customHeight="1" thickBot="1" x14ac:dyDescent="0.3">
      <c r="A15" s="18" t="s">
        <v>12</v>
      </c>
      <c r="B15" s="19"/>
      <c r="C15" s="19"/>
      <c r="D15" s="19"/>
      <c r="E15" s="47">
        <v>707318.18000000028</v>
      </c>
      <c r="F15" s="197">
        <v>765122.28000000026</v>
      </c>
      <c r="G15" s="214">
        <f t="shared" si="0"/>
        <v>8.1722910048770345E-2</v>
      </c>
      <c r="H15" s="52"/>
      <c r="I15" s="47">
        <v>183905.26799999969</v>
      </c>
      <c r="J15" s="197">
        <v>207865.56899999999</v>
      </c>
      <c r="K15" s="214">
        <f t="shared" si="1"/>
        <v>0.13028610469168472</v>
      </c>
      <c r="L15" s="8"/>
      <c r="M15" s="311">
        <f t="shared" si="2"/>
        <v>2.6000359272541198</v>
      </c>
      <c r="N15" s="312">
        <f t="shared" si="3"/>
        <v>2.716762724515092</v>
      </c>
      <c r="O15" s="72">
        <f t="shared" si="4"/>
        <v>4.4894301666149133E-2</v>
      </c>
    </row>
    <row r="16" spans="1:15" s="53" customFormat="1" ht="24" customHeight="1" x14ac:dyDescent="0.25">
      <c r="A16" s="234"/>
      <c r="B16" s="232" t="s">
        <v>35</v>
      </c>
      <c r="C16" s="232"/>
      <c r="D16" s="233"/>
      <c r="E16" s="307">
        <f>E8+E12</f>
        <v>550472.77000000025</v>
      </c>
      <c r="F16" s="308">
        <f t="shared" ref="F16:F17" si="5">F8+F12</f>
        <v>615131.67000000027</v>
      </c>
      <c r="G16" s="276">
        <f t="shared" si="0"/>
        <v>0.11746066930794777</v>
      </c>
      <c r="H16" s="57"/>
      <c r="I16" s="307">
        <f t="shared" ref="I16:J18" si="6">I8+I12</f>
        <v>169465.68099999969</v>
      </c>
      <c r="J16" s="308">
        <f t="shared" si="6"/>
        <v>192614.71</v>
      </c>
      <c r="K16" s="276">
        <f t="shared" si="1"/>
        <v>0.13660010017013618</v>
      </c>
      <c r="L16" s="57"/>
      <c r="M16" s="309">
        <f t="shared" si="2"/>
        <v>3.078547936167662</v>
      </c>
      <c r="N16" s="310">
        <f t="shared" si="3"/>
        <v>3.1312761054881126</v>
      </c>
      <c r="O16" s="237">
        <f t="shared" si="4"/>
        <v>1.7127610293471488E-2</v>
      </c>
    </row>
    <row r="17" spans="1:15" ht="24" customHeight="1" x14ac:dyDescent="0.25">
      <c r="A17" s="14"/>
      <c r="B17" s="5" t="s">
        <v>39</v>
      </c>
      <c r="C17" s="5"/>
      <c r="D17" s="240"/>
      <c r="E17" s="262">
        <f>E9+E13</f>
        <v>76379.649999999994</v>
      </c>
      <c r="F17" s="263">
        <f t="shared" si="5"/>
        <v>82194.340000000011</v>
      </c>
      <c r="G17" s="237">
        <f t="shared" si="0"/>
        <v>7.6128785612398289E-2</v>
      </c>
      <c r="H17" s="239"/>
      <c r="I17" s="262">
        <f t="shared" si="6"/>
        <v>8465.8080000000009</v>
      </c>
      <c r="J17" s="263">
        <f t="shared" si="6"/>
        <v>9734.0629999999983</v>
      </c>
      <c r="K17" s="237">
        <f t="shared" si="1"/>
        <v>0.14980909087472777</v>
      </c>
      <c r="L17" s="239"/>
      <c r="M17" s="309">
        <f t="shared" si="2"/>
        <v>1.1083852832528038</v>
      </c>
      <c r="N17" s="310">
        <f t="shared" si="3"/>
        <v>1.1842741239846926</v>
      </c>
      <c r="O17" s="237">
        <f t="shared" si="4"/>
        <v>6.8467925258964099E-2</v>
      </c>
    </row>
    <row r="18" spans="1:15" ht="24" customHeight="1" thickBot="1" x14ac:dyDescent="0.3">
      <c r="A18" s="15"/>
      <c r="B18" s="241" t="s">
        <v>38</v>
      </c>
      <c r="C18" s="241"/>
      <c r="D18" s="242"/>
      <c r="E18" s="285">
        <f>E10+E14</f>
        <v>80465.760000000009</v>
      </c>
      <c r="F18" s="286">
        <f>F10+F14</f>
        <v>67796.26999999999</v>
      </c>
      <c r="G18" s="277">
        <f t="shared" si="0"/>
        <v>-0.15745193980644709</v>
      </c>
      <c r="H18" s="239"/>
      <c r="I18" s="285">
        <f t="shared" si="6"/>
        <v>5973.7790000000023</v>
      </c>
      <c r="J18" s="286">
        <f t="shared" si="6"/>
        <v>5516.7960000000003</v>
      </c>
      <c r="K18" s="277">
        <f t="shared" si="1"/>
        <v>-7.6498142967793392E-2</v>
      </c>
      <c r="L18" s="239"/>
      <c r="M18" s="313">
        <f t="shared" si="2"/>
        <v>0.74240012149266987</v>
      </c>
      <c r="N18" s="314">
        <f t="shared" si="3"/>
        <v>0.81373149289776581</v>
      </c>
      <c r="O18" s="245">
        <f t="shared" si="4"/>
        <v>9.6082111707736603E-2</v>
      </c>
    </row>
    <row r="19" spans="1:15" ht="6.75" customHeight="1" x14ac:dyDescent="0.25">
      <c r="M19" s="254"/>
      <c r="N19" s="254"/>
    </row>
  </sheetData>
  <mergeCells count="7">
    <mergeCell ref="A4:D6"/>
    <mergeCell ref="E4:F4"/>
    <mergeCell ref="M4:N4"/>
    <mergeCell ref="E5:F5"/>
    <mergeCell ref="I5:J5"/>
    <mergeCell ref="M5:N5"/>
    <mergeCell ref="I4:J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G17:G18 K17:K18 K13:K14 K9:K10 O9:O10 O17:O18 O13:O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G7:G18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>
    <pageSetUpPr fitToPage="1"/>
  </sheetPr>
  <dimension ref="A1:O40"/>
  <sheetViews>
    <sheetView showGridLines="0" workbookViewId="0">
      <selection activeCell="K1" sqref="K1:L1048576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7" width="10.85546875" customWidth="1"/>
    <col min="8" max="8" width="2.140625" customWidth="1"/>
    <col min="11" max="11" width="10.85546875" customWidth="1"/>
    <col min="12" max="12" width="2" customWidth="1"/>
    <col min="13" max="14" width="9.140625" style="41"/>
    <col min="15" max="15" width="10.85546875" customWidth="1"/>
  </cols>
  <sheetData>
    <row r="1" spans="1:15" ht="15.75" x14ac:dyDescent="0.25">
      <c r="A1" s="36" t="s">
        <v>154</v>
      </c>
      <c r="B1" s="6"/>
    </row>
    <row r="3" spans="1:15" ht="15.75" thickBot="1" x14ac:dyDescent="0.3"/>
    <row r="4" spans="1:15" x14ac:dyDescent="0.25">
      <c r="A4" s="390" t="s">
        <v>16</v>
      </c>
      <c r="B4" s="406"/>
      <c r="C4" s="406"/>
      <c r="D4" s="406"/>
      <c r="E4" s="409" t="s">
        <v>1</v>
      </c>
      <c r="F4" s="405"/>
      <c r="G4" s="176" t="s">
        <v>0</v>
      </c>
      <c r="I4" s="403" t="s">
        <v>19</v>
      </c>
      <c r="J4" s="402"/>
      <c r="K4" s="176" t="s">
        <v>0</v>
      </c>
      <c r="M4" s="401" t="s">
        <v>22</v>
      </c>
      <c r="N4" s="402"/>
      <c r="O4" s="176" t="s">
        <v>0</v>
      </c>
    </row>
    <row r="5" spans="1:15" x14ac:dyDescent="0.25">
      <c r="A5" s="407"/>
      <c r="B5" s="411"/>
      <c r="C5" s="411"/>
      <c r="D5" s="411"/>
      <c r="E5" s="410" t="s">
        <v>63</v>
      </c>
      <c r="F5" s="400"/>
      <c r="G5" s="177" t="s">
        <v>120</v>
      </c>
      <c r="I5" s="399" t="str">
        <f>E5</f>
        <v>mar</v>
      </c>
      <c r="J5" s="404"/>
      <c r="K5" s="177" t="str">
        <f>G5</f>
        <v>2021 /2020</v>
      </c>
      <c r="M5" s="399" t="str">
        <f>E5</f>
        <v>mar</v>
      </c>
      <c r="N5" s="400"/>
      <c r="O5" s="177" t="str">
        <f>K5</f>
        <v>2021 /2020</v>
      </c>
    </row>
    <row r="6" spans="1:15" ht="19.5" customHeight="1" thickBot="1" x14ac:dyDescent="0.3">
      <c r="A6" s="391"/>
      <c r="B6" s="412"/>
      <c r="C6" s="412"/>
      <c r="D6" s="412"/>
      <c r="E6" s="120">
        <v>2020</v>
      </c>
      <c r="F6" s="190">
        <v>2021</v>
      </c>
      <c r="G6" s="177" t="s">
        <v>1</v>
      </c>
      <c r="I6" s="329">
        <f>E6</f>
        <v>2020</v>
      </c>
      <c r="J6" s="184">
        <f>F6</f>
        <v>2021</v>
      </c>
      <c r="K6" s="316">
        <v>1000</v>
      </c>
      <c r="M6" s="329">
        <f>E6</f>
        <v>2020</v>
      </c>
      <c r="N6" s="184">
        <f>F6</f>
        <v>2021</v>
      </c>
      <c r="O6" s="177"/>
    </row>
    <row r="7" spans="1:15" ht="24" customHeight="1" thickBot="1" x14ac:dyDescent="0.3">
      <c r="A7" s="18" t="s">
        <v>20</v>
      </c>
      <c r="B7" s="19"/>
      <c r="C7" s="19"/>
      <c r="D7" s="19"/>
      <c r="E7" s="23">
        <v>118408.58999999995</v>
      </c>
      <c r="F7" s="191">
        <v>144414.48999999996</v>
      </c>
      <c r="G7" s="348">
        <f t="shared" ref="G7:G18" si="0">(F7-E7)/E7</f>
        <v>0.21962849148022132</v>
      </c>
      <c r="H7" s="2"/>
      <c r="I7" s="23">
        <v>30612.189000000013</v>
      </c>
      <c r="J7" s="191">
        <v>40693.592000000019</v>
      </c>
      <c r="K7" s="348">
        <f t="shared" ref="K7:K18" si="1">(J7-I7)/I7</f>
        <v>0.32932643268339945</v>
      </c>
      <c r="L7" s="2"/>
      <c r="M7" s="246">
        <f t="shared" ref="M7:M18" si="2">(I7/E7)*10</f>
        <v>2.5853013704495615</v>
      </c>
      <c r="N7" s="247">
        <f t="shared" ref="N7:N18" si="3">(J7/F7)*10</f>
        <v>2.8178330304666814</v>
      </c>
      <c r="O7" s="342">
        <f>(N7-M7)/M7</f>
        <v>8.9943734481015128E-2</v>
      </c>
    </row>
    <row r="8" spans="1:15" s="9" customFormat="1" ht="24" customHeight="1" x14ac:dyDescent="0.25">
      <c r="A8" s="58"/>
      <c r="B8" s="232" t="s">
        <v>35</v>
      </c>
      <c r="C8" s="232"/>
      <c r="D8" s="233"/>
      <c r="E8" s="235">
        <v>96178.579999999958</v>
      </c>
      <c r="F8" s="236">
        <v>123345.61999999998</v>
      </c>
      <c r="G8" s="349">
        <f t="shared" si="0"/>
        <v>0.28246455707705431</v>
      </c>
      <c r="I8" s="235">
        <v>28304.15700000001</v>
      </c>
      <c r="J8" s="236">
        <v>38196.154000000017</v>
      </c>
      <c r="K8" s="350">
        <f t="shared" si="1"/>
        <v>0.34948919340717349</v>
      </c>
      <c r="M8" s="248">
        <f t="shared" si="2"/>
        <v>2.9428753262940694</v>
      </c>
      <c r="N8" s="249">
        <f t="shared" si="3"/>
        <v>3.0966769634787212</v>
      </c>
      <c r="O8" s="351">
        <f t="shared" ref="O8:O18" si="4">(N8-M8)/M8</f>
        <v>5.2262369326509149E-2</v>
      </c>
    </row>
    <row r="9" spans="1:15" ht="24" customHeight="1" x14ac:dyDescent="0.25">
      <c r="A9" s="14"/>
      <c r="B9" t="s">
        <v>39</v>
      </c>
      <c r="E9" s="25">
        <v>12621.399999999998</v>
      </c>
      <c r="F9" s="186">
        <v>17291.689999999999</v>
      </c>
      <c r="G9" s="351">
        <f t="shared" si="0"/>
        <v>0.37002947375093109</v>
      </c>
      <c r="I9" s="25">
        <v>1681.7380000000001</v>
      </c>
      <c r="J9" s="186">
        <v>2075.7059999999997</v>
      </c>
      <c r="K9" s="351">
        <f t="shared" si="1"/>
        <v>0.23426241186201394</v>
      </c>
      <c r="M9" s="248">
        <f t="shared" si="2"/>
        <v>1.3324496490088267</v>
      </c>
      <c r="N9" s="249">
        <f t="shared" si="3"/>
        <v>1.2004066693307593</v>
      </c>
      <c r="O9" s="351">
        <f t="shared" si="4"/>
        <v>-9.9097913212923688E-2</v>
      </c>
    </row>
    <row r="10" spans="1:15" ht="24" customHeight="1" thickBot="1" x14ac:dyDescent="0.3">
      <c r="A10" s="14"/>
      <c r="B10" t="s">
        <v>38</v>
      </c>
      <c r="E10" s="25">
        <v>9608.61</v>
      </c>
      <c r="F10" s="186">
        <v>3777.1799999999989</v>
      </c>
      <c r="G10" s="352">
        <f t="shared" si="0"/>
        <v>-0.60689631486760331</v>
      </c>
      <c r="I10" s="25">
        <v>626.29400000000044</v>
      </c>
      <c r="J10" s="186">
        <v>421.73199999999997</v>
      </c>
      <c r="K10" s="353">
        <f t="shared" si="1"/>
        <v>-0.32662295982398093</v>
      </c>
      <c r="M10" s="248">
        <f t="shared" si="2"/>
        <v>0.65180499572779038</v>
      </c>
      <c r="N10" s="249">
        <f t="shared" si="3"/>
        <v>1.1165260855982508</v>
      </c>
      <c r="O10" s="351">
        <f t="shared" si="4"/>
        <v>0.71297564903067923</v>
      </c>
    </row>
    <row r="11" spans="1:15" ht="24" customHeight="1" thickBot="1" x14ac:dyDescent="0.3">
      <c r="A11" s="18" t="s">
        <v>21</v>
      </c>
      <c r="B11" s="19"/>
      <c r="C11" s="19"/>
      <c r="D11" s="19"/>
      <c r="E11" s="23">
        <v>136564.21999999994</v>
      </c>
      <c r="F11" s="191">
        <v>160604.49999999991</v>
      </c>
      <c r="G11" s="348">
        <f t="shared" si="0"/>
        <v>0.17603644644256</v>
      </c>
      <c r="H11" s="2"/>
      <c r="I11" s="23">
        <v>35662.602999999988</v>
      </c>
      <c r="J11" s="191">
        <v>45613.836000000003</v>
      </c>
      <c r="K11" s="348">
        <f t="shared" si="1"/>
        <v>0.27903832482446717</v>
      </c>
      <c r="M11" s="250">
        <f t="shared" si="2"/>
        <v>2.6114162992326984</v>
      </c>
      <c r="N11" s="251">
        <f t="shared" si="3"/>
        <v>2.8401343673433828</v>
      </c>
      <c r="O11" s="354">
        <f t="shared" si="4"/>
        <v>8.7583916887509536E-2</v>
      </c>
    </row>
    <row r="12" spans="1:15" s="9" customFormat="1" ht="24" customHeight="1" x14ac:dyDescent="0.25">
      <c r="A12" s="58"/>
      <c r="B12" s="9" t="s">
        <v>35</v>
      </c>
      <c r="E12" s="37">
        <v>101854.28999999994</v>
      </c>
      <c r="F12" s="187">
        <v>126650.16999999991</v>
      </c>
      <c r="G12" s="349">
        <f t="shared" si="0"/>
        <v>0.24344463055998908</v>
      </c>
      <c r="I12" s="37">
        <v>32726.123999999982</v>
      </c>
      <c r="J12" s="187">
        <v>42346.653000000006</v>
      </c>
      <c r="K12" s="349">
        <f t="shared" si="1"/>
        <v>0.29397092671286185</v>
      </c>
      <c r="M12" s="248">
        <f t="shared" si="2"/>
        <v>3.2130334421849098</v>
      </c>
      <c r="N12" s="249">
        <f t="shared" si="3"/>
        <v>3.3435922746886195</v>
      </c>
      <c r="O12" s="351">
        <f t="shared" si="4"/>
        <v>4.0634134332236449E-2</v>
      </c>
    </row>
    <row r="13" spans="1:15" ht="24" customHeight="1" x14ac:dyDescent="0.25">
      <c r="A13" s="14"/>
      <c r="B13" s="9" t="s">
        <v>39</v>
      </c>
      <c r="D13" s="9"/>
      <c r="E13" s="25">
        <v>14431.300000000001</v>
      </c>
      <c r="F13" s="186">
        <v>14061.849999999997</v>
      </c>
      <c r="G13" s="351">
        <f t="shared" si="0"/>
        <v>-2.5600604242168364E-2</v>
      </c>
      <c r="I13" s="25">
        <v>1422.9460000000001</v>
      </c>
      <c r="J13" s="186">
        <v>1553.4669999999999</v>
      </c>
      <c r="K13" s="351">
        <f t="shared" si="1"/>
        <v>9.1725898242097537E-2</v>
      </c>
      <c r="M13" s="248">
        <f t="shared" si="2"/>
        <v>0.98601373403643477</v>
      </c>
      <c r="N13" s="249">
        <f t="shared" si="3"/>
        <v>1.1047387079224997</v>
      </c>
      <c r="O13" s="351">
        <f t="shared" si="4"/>
        <v>0.12040904683958274</v>
      </c>
    </row>
    <row r="14" spans="1:15" ht="24" customHeight="1" thickBot="1" x14ac:dyDescent="0.3">
      <c r="A14" s="14"/>
      <c r="B14" t="s">
        <v>38</v>
      </c>
      <c r="E14" s="25">
        <v>20278.629999999997</v>
      </c>
      <c r="F14" s="186">
        <v>19892.48</v>
      </c>
      <c r="G14" s="352">
        <f t="shared" si="0"/>
        <v>-1.9042213403962588E-2</v>
      </c>
      <c r="I14" s="25">
        <v>1513.5330000000001</v>
      </c>
      <c r="J14" s="186">
        <v>1713.7160000000001</v>
      </c>
      <c r="K14" s="353">
        <f t="shared" si="1"/>
        <v>0.13226206498305618</v>
      </c>
      <c r="M14" s="248">
        <f t="shared" si="2"/>
        <v>0.74636846769234433</v>
      </c>
      <c r="N14" s="249">
        <f t="shared" si="3"/>
        <v>0.8614893668361111</v>
      </c>
      <c r="O14" s="351">
        <f t="shared" si="4"/>
        <v>0.15424137557646661</v>
      </c>
    </row>
    <row r="15" spans="1:15" ht="24" customHeight="1" thickBot="1" x14ac:dyDescent="0.3">
      <c r="A15" s="18" t="s">
        <v>12</v>
      </c>
      <c r="B15" s="19"/>
      <c r="C15" s="19"/>
      <c r="D15" s="19"/>
      <c r="E15" s="23">
        <v>254972.80999999988</v>
      </c>
      <c r="F15" s="191">
        <v>305018.98999999982</v>
      </c>
      <c r="G15" s="348">
        <f t="shared" si="0"/>
        <v>0.19628045829670998</v>
      </c>
      <c r="H15" s="2"/>
      <c r="I15" s="23">
        <v>66274.792000000001</v>
      </c>
      <c r="J15" s="191">
        <v>86307.428000000029</v>
      </c>
      <c r="K15" s="348">
        <f t="shared" si="1"/>
        <v>0.30226629756906709</v>
      </c>
      <c r="M15" s="250">
        <f t="shared" si="2"/>
        <v>2.5992886064988667</v>
      </c>
      <c r="N15" s="251">
        <f t="shared" si="3"/>
        <v>2.8295755618363327</v>
      </c>
      <c r="O15" s="354">
        <f t="shared" si="4"/>
        <v>8.8596146946395823E-2</v>
      </c>
    </row>
    <row r="16" spans="1:15" s="53" customFormat="1" ht="24" customHeight="1" x14ac:dyDescent="0.25">
      <c r="A16" s="234"/>
      <c r="B16" s="232" t="s">
        <v>35</v>
      </c>
      <c r="C16" s="232"/>
      <c r="D16" s="233"/>
      <c r="E16" s="235">
        <f>E8+E12</f>
        <v>198032.86999999988</v>
      </c>
      <c r="F16" s="236">
        <f t="shared" ref="F16:F17" si="5">F8+F12</f>
        <v>249995.78999999989</v>
      </c>
      <c r="G16" s="350">
        <f t="shared" si="0"/>
        <v>0.26239542960721646</v>
      </c>
      <c r="H16" s="9"/>
      <c r="I16" s="235">
        <f t="shared" ref="I16:J18" si="6">I8+I12</f>
        <v>61030.280999999988</v>
      </c>
      <c r="J16" s="236">
        <f t="shared" si="6"/>
        <v>80542.80700000003</v>
      </c>
      <c r="K16" s="350">
        <f t="shared" si="1"/>
        <v>0.31971876387067666</v>
      </c>
      <c r="L16" s="9"/>
      <c r="M16" s="248">
        <f t="shared" si="2"/>
        <v>3.0818258100284073</v>
      </c>
      <c r="N16" s="249">
        <f t="shared" si="3"/>
        <v>3.2217665345484443</v>
      </c>
      <c r="O16" s="351">
        <f t="shared" si="4"/>
        <v>4.5408382285807097E-2</v>
      </c>
    </row>
    <row r="17" spans="1:15" ht="24" customHeight="1" x14ac:dyDescent="0.25">
      <c r="A17" s="14"/>
      <c r="B17" s="9" t="s">
        <v>39</v>
      </c>
      <c r="C17" s="9"/>
      <c r="D17" s="240"/>
      <c r="E17" s="25">
        <f>E9+E13</f>
        <v>27052.699999999997</v>
      </c>
      <c r="F17" s="186">
        <f t="shared" si="5"/>
        <v>31353.539999999994</v>
      </c>
      <c r="G17" s="351">
        <f t="shared" si="0"/>
        <v>0.15898006483641178</v>
      </c>
      <c r="I17" s="25">
        <f t="shared" si="6"/>
        <v>3104.6840000000002</v>
      </c>
      <c r="J17" s="186">
        <f t="shared" si="6"/>
        <v>3629.1729999999998</v>
      </c>
      <c r="K17" s="351">
        <f t="shared" si="1"/>
        <v>0.1689347450497376</v>
      </c>
      <c r="M17" s="248">
        <f t="shared" si="2"/>
        <v>1.1476429339770153</v>
      </c>
      <c r="N17" s="249">
        <f t="shared" si="3"/>
        <v>1.1575002376127228</v>
      </c>
      <c r="O17" s="351">
        <f t="shared" si="4"/>
        <v>8.5891729420998555E-3</v>
      </c>
    </row>
    <row r="18" spans="1:15" ht="24" customHeight="1" thickBot="1" x14ac:dyDescent="0.3">
      <c r="A18" s="15"/>
      <c r="B18" s="241" t="s">
        <v>38</v>
      </c>
      <c r="C18" s="241"/>
      <c r="D18" s="242"/>
      <c r="E18" s="27">
        <f>E10+E14</f>
        <v>29887.239999999998</v>
      </c>
      <c r="F18" s="188">
        <f>F10+F14</f>
        <v>23669.66</v>
      </c>
      <c r="G18" s="355">
        <f t="shared" si="0"/>
        <v>-0.20803459938087285</v>
      </c>
      <c r="I18" s="27">
        <f t="shared" si="6"/>
        <v>2139.8270000000007</v>
      </c>
      <c r="J18" s="188">
        <f t="shared" si="6"/>
        <v>2135.4480000000003</v>
      </c>
      <c r="K18" s="355">
        <f t="shared" si="1"/>
        <v>-2.0464271177064123E-3</v>
      </c>
      <c r="M18" s="252">
        <f t="shared" si="2"/>
        <v>0.71596674701310692</v>
      </c>
      <c r="N18" s="253">
        <f t="shared" si="3"/>
        <v>0.90218786412648111</v>
      </c>
      <c r="O18" s="352">
        <f t="shared" si="4"/>
        <v>0.26009743872918323</v>
      </c>
    </row>
    <row r="19" spans="1:15" ht="6.75" customHeight="1" x14ac:dyDescent="0.25">
      <c r="M19" s="254"/>
      <c r="N19" s="254"/>
    </row>
    <row r="20" spans="1:15" x14ac:dyDescent="0.25">
      <c r="M20"/>
      <c r="N20"/>
    </row>
    <row r="21" spans="1:15" x14ac:dyDescent="0.25">
      <c r="M21"/>
      <c r="N21"/>
    </row>
    <row r="22" spans="1:15" x14ac:dyDescent="0.25">
      <c r="M22"/>
      <c r="N22"/>
    </row>
    <row r="23" spans="1:15" x14ac:dyDescent="0.25">
      <c r="M23"/>
      <c r="N23"/>
    </row>
    <row r="24" spans="1:15" x14ac:dyDescent="0.25">
      <c r="M24"/>
      <c r="N24"/>
    </row>
    <row r="25" spans="1:15" x14ac:dyDescent="0.25">
      <c r="M25"/>
      <c r="N25"/>
    </row>
    <row r="26" spans="1:15" x14ac:dyDescent="0.25">
      <c r="M26"/>
      <c r="N26"/>
    </row>
    <row r="27" spans="1:15" ht="19.5" customHeight="1" x14ac:dyDescent="0.25">
      <c r="M27"/>
      <c r="N27"/>
    </row>
    <row r="28" spans="1:15" ht="24" customHeight="1" x14ac:dyDescent="0.25">
      <c r="M28"/>
      <c r="N28"/>
    </row>
    <row r="29" spans="1:15" ht="24" customHeight="1" x14ac:dyDescent="0.25">
      <c r="M29"/>
      <c r="N29"/>
    </row>
    <row r="30" spans="1:15" ht="24" customHeight="1" x14ac:dyDescent="0.25">
      <c r="M30"/>
      <c r="N30"/>
    </row>
    <row r="31" spans="1:15" ht="24" customHeight="1" x14ac:dyDescent="0.25">
      <c r="M31"/>
      <c r="N31"/>
    </row>
    <row r="32" spans="1:15" ht="24" customHeight="1" x14ac:dyDescent="0.25">
      <c r="M32"/>
      <c r="N32"/>
    </row>
    <row r="33" spans="13:14" ht="24" customHeight="1" x14ac:dyDescent="0.25">
      <c r="M33"/>
      <c r="N33"/>
    </row>
    <row r="34" spans="13:14" ht="24" customHeight="1" x14ac:dyDescent="0.25">
      <c r="M34"/>
      <c r="N34"/>
    </row>
    <row r="35" spans="13:14" ht="24" customHeight="1" x14ac:dyDescent="0.25">
      <c r="M35"/>
      <c r="N35"/>
    </row>
    <row r="36" spans="13:14" ht="24" customHeight="1" x14ac:dyDescent="0.25">
      <c r="M36"/>
      <c r="N36"/>
    </row>
    <row r="37" spans="13:14" ht="24" customHeight="1" x14ac:dyDescent="0.25">
      <c r="M37"/>
      <c r="N37"/>
    </row>
    <row r="38" spans="13:14" ht="24" customHeight="1" x14ac:dyDescent="0.25">
      <c r="M38"/>
      <c r="N38"/>
    </row>
    <row r="39" spans="13:14" ht="24" customHeight="1" x14ac:dyDescent="0.25">
      <c r="M39"/>
      <c r="N39"/>
    </row>
    <row r="40" spans="13:14" x14ac:dyDescent="0.25">
      <c r="M40"/>
      <c r="N40"/>
    </row>
  </sheetData>
  <mergeCells count="7">
    <mergeCell ref="M5:N5"/>
    <mergeCell ref="A4:D6"/>
    <mergeCell ref="E4:F4"/>
    <mergeCell ref="I4:J4"/>
    <mergeCell ref="M4:N4"/>
    <mergeCell ref="E5:F5"/>
    <mergeCell ref="I5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K7:K18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G7:G18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2021-05-12T15:33:19Z</dcterms:modified>
</cp:coreProperties>
</file>